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'REG3'!$A$1:$BW$73</definedName>
    <definedName name="_xlnm.Print_Titles" localSheetId="0">'REG3'!$A:$A,'REG3'!$1:$4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72" i="1" l="1"/>
  <c r="BP72" i="1"/>
  <c r="BQ72" i="1" s="1"/>
  <c r="BR72" i="1" s="1"/>
  <c r="BK72" i="1"/>
  <c r="BL72" i="1" s="1"/>
  <c r="BM72" i="1" s="1"/>
  <c r="BH72" i="1"/>
  <c r="BG72" i="1"/>
  <c r="BF72" i="1"/>
  <c r="BA72" i="1"/>
  <c r="BB72" i="1" s="1"/>
  <c r="BC72" i="1" s="1"/>
  <c r="AV72" i="1"/>
  <c r="AW72" i="1" s="1"/>
  <c r="AX72" i="1" s="1"/>
  <c r="AQ72" i="1"/>
  <c r="AR72" i="1" s="1"/>
  <c r="AS72" i="1" s="1"/>
  <c r="AM72" i="1"/>
  <c r="AN72" i="1" s="1"/>
  <c r="AL72" i="1"/>
  <c r="AG72" i="1"/>
  <c r="AH72" i="1" s="1"/>
  <c r="AI72" i="1" s="1"/>
  <c r="AB72" i="1"/>
  <c r="AC72" i="1" s="1"/>
  <c r="AD72" i="1" s="1"/>
  <c r="W72" i="1"/>
  <c r="X72" i="1" s="1"/>
  <c r="Y72" i="1" s="1"/>
  <c r="T72" i="1"/>
  <c r="S72" i="1"/>
  <c r="R72" i="1"/>
  <c r="M72" i="1"/>
  <c r="N72" i="1" s="1"/>
  <c r="O72" i="1" s="1"/>
  <c r="H72" i="1"/>
  <c r="I72" i="1" s="1"/>
  <c r="J72" i="1" s="1"/>
  <c r="C72" i="1"/>
  <c r="BO71" i="1"/>
  <c r="BJ71" i="1"/>
  <c r="BG71" i="1"/>
  <c r="BH71" i="1" s="1"/>
  <c r="BF71" i="1"/>
  <c r="BE71" i="1"/>
  <c r="BB71" i="1"/>
  <c r="BC71" i="1" s="1"/>
  <c r="BA71" i="1"/>
  <c r="AZ71" i="1"/>
  <c r="AU71" i="1"/>
  <c r="AW71" i="1" s="1"/>
  <c r="AX71" i="1" s="1"/>
  <c r="AR71" i="1"/>
  <c r="AS71" i="1" s="1"/>
  <c r="AP71" i="1"/>
  <c r="AK71" i="1"/>
  <c r="AF71" i="1"/>
  <c r="AA71" i="1"/>
  <c r="V71" i="1"/>
  <c r="Q71" i="1"/>
  <c r="L71" i="1"/>
  <c r="G71" i="1"/>
  <c r="B71" i="1"/>
  <c r="BO70" i="1"/>
  <c r="BJ70" i="1"/>
  <c r="BG70" i="1"/>
  <c r="BH70" i="1" s="1"/>
  <c r="BF70" i="1"/>
  <c r="BE70" i="1"/>
  <c r="AZ70" i="1"/>
  <c r="AU70" i="1"/>
  <c r="AP70" i="1"/>
  <c r="AK70" i="1"/>
  <c r="AF70" i="1"/>
  <c r="AA70" i="1"/>
  <c r="V70" i="1"/>
  <c r="Q70" i="1"/>
  <c r="L70" i="1"/>
  <c r="G70" i="1"/>
  <c r="B70" i="1"/>
  <c r="BT69" i="1"/>
  <c r="BQ69" i="1"/>
  <c r="BR69" i="1" s="1"/>
  <c r="BL69" i="1"/>
  <c r="BM69" i="1" s="1"/>
  <c r="BH69" i="1"/>
  <c r="BG69" i="1"/>
  <c r="BA69" i="1"/>
  <c r="AX69" i="1"/>
  <c r="AW69" i="1"/>
  <c r="AS69" i="1"/>
  <c r="AR69" i="1"/>
  <c r="AN69" i="1"/>
  <c r="AM69" i="1"/>
  <c r="AH69" i="1"/>
  <c r="AI69" i="1" s="1"/>
  <c r="AC69" i="1"/>
  <c r="AD69" i="1" s="1"/>
  <c r="Y69" i="1"/>
  <c r="X69" i="1"/>
  <c r="T69" i="1"/>
  <c r="S69" i="1"/>
  <c r="O69" i="1"/>
  <c r="N69" i="1"/>
  <c r="J69" i="1"/>
  <c r="I69" i="1"/>
  <c r="D69" i="1"/>
  <c r="E69" i="1" s="1"/>
  <c r="BT68" i="1"/>
  <c r="BR68" i="1"/>
  <c r="BQ68" i="1"/>
  <c r="BP68" i="1"/>
  <c r="BP71" i="1" s="1"/>
  <c r="BQ71" i="1" s="1"/>
  <c r="BR71" i="1" s="1"/>
  <c r="BL68" i="1"/>
  <c r="BM68" i="1" s="1"/>
  <c r="BK68" i="1"/>
  <c r="BK71" i="1" s="1"/>
  <c r="BG68" i="1"/>
  <c r="BH68" i="1" s="1"/>
  <c r="BF68" i="1"/>
  <c r="BB68" i="1"/>
  <c r="BC68" i="1" s="1"/>
  <c r="AW68" i="1"/>
  <c r="AX68" i="1" s="1"/>
  <c r="AV68" i="1"/>
  <c r="AV71" i="1" s="1"/>
  <c r="AQ68" i="1"/>
  <c r="AQ71" i="1" s="1"/>
  <c r="AL68" i="1"/>
  <c r="AL71" i="1" s="1"/>
  <c r="AM71" i="1" s="1"/>
  <c r="AN71" i="1" s="1"/>
  <c r="AG68" i="1"/>
  <c r="AC68" i="1"/>
  <c r="AD68" i="1" s="1"/>
  <c r="AB68" i="1"/>
  <c r="AB71" i="1" s="1"/>
  <c r="AC71" i="1" s="1"/>
  <c r="AD71" i="1" s="1"/>
  <c r="W68" i="1"/>
  <c r="X68" i="1" s="1"/>
  <c r="Y68" i="1" s="1"/>
  <c r="R68" i="1"/>
  <c r="S68" i="1" s="1"/>
  <c r="T68" i="1" s="1"/>
  <c r="M68" i="1"/>
  <c r="I68" i="1"/>
  <c r="J68" i="1" s="1"/>
  <c r="H68" i="1"/>
  <c r="H71" i="1" s="1"/>
  <c r="I71" i="1" s="1"/>
  <c r="J71" i="1" s="1"/>
  <c r="C68" i="1"/>
  <c r="D68" i="1" s="1"/>
  <c r="E68" i="1" s="1"/>
  <c r="BT67" i="1"/>
  <c r="BR67" i="1"/>
  <c r="BP67" i="1"/>
  <c r="BK67" i="1"/>
  <c r="BM67" i="1" s="1"/>
  <c r="BH67" i="1"/>
  <c r="BF67" i="1"/>
  <c r="BC67" i="1"/>
  <c r="BA67" i="1"/>
  <c r="AX67" i="1"/>
  <c r="AV67" i="1"/>
  <c r="AQ67" i="1"/>
  <c r="AS67" i="1" s="1"/>
  <c r="AN67" i="1"/>
  <c r="AL67" i="1"/>
  <c r="AG67" i="1"/>
  <c r="AI67" i="1" s="1"/>
  <c r="AD67" i="1"/>
  <c r="AB67" i="1"/>
  <c r="AA67" i="1"/>
  <c r="W67" i="1"/>
  <c r="Y67" i="1" s="1"/>
  <c r="T67" i="1"/>
  <c r="R67" i="1"/>
  <c r="O67" i="1"/>
  <c r="M67" i="1"/>
  <c r="H67" i="1"/>
  <c r="J67" i="1" s="1"/>
  <c r="E67" i="1"/>
  <c r="C67" i="1"/>
  <c r="BW66" i="1"/>
  <c r="BR66" i="1"/>
  <c r="BM66" i="1"/>
  <c r="BH66" i="1"/>
  <c r="BC66" i="1"/>
  <c r="AX66" i="1"/>
  <c r="AS66" i="1"/>
  <c r="AN66" i="1"/>
  <c r="AI66" i="1"/>
  <c r="AD66" i="1"/>
  <c r="Y66" i="1"/>
  <c r="T66" i="1"/>
  <c r="O66" i="1"/>
  <c r="J66" i="1"/>
  <c r="E66" i="1"/>
  <c r="BP65" i="1"/>
  <c r="BO65" i="1"/>
  <c r="BM65" i="1"/>
  <c r="BL65" i="1"/>
  <c r="BK65" i="1"/>
  <c r="BJ65" i="1"/>
  <c r="BE65" i="1"/>
  <c r="BG65" i="1" s="1"/>
  <c r="BH65" i="1" s="1"/>
  <c r="BA65" i="1"/>
  <c r="AZ65" i="1"/>
  <c r="AX65" i="1"/>
  <c r="AW65" i="1"/>
  <c r="AV65" i="1"/>
  <c r="AU65" i="1"/>
  <c r="AP65" i="1"/>
  <c r="AL65" i="1"/>
  <c r="AK65" i="1"/>
  <c r="AM65" i="1" s="1"/>
  <c r="AN65" i="1" s="1"/>
  <c r="AF65" i="1"/>
  <c r="AA65" i="1"/>
  <c r="W65" i="1"/>
  <c r="V65" i="1"/>
  <c r="T65" i="1"/>
  <c r="S65" i="1"/>
  <c r="R65" i="1"/>
  <c r="Q65" i="1"/>
  <c r="L65" i="1"/>
  <c r="H65" i="1"/>
  <c r="G65" i="1"/>
  <c r="I65" i="1" s="1"/>
  <c r="J65" i="1" s="1"/>
  <c r="E65" i="1"/>
  <c r="D65" i="1"/>
  <c r="C65" i="1"/>
  <c r="B65" i="1"/>
  <c r="BP64" i="1"/>
  <c r="BO64" i="1"/>
  <c r="BQ64" i="1" s="1"/>
  <c r="BR64" i="1" s="1"/>
  <c r="BJ64" i="1"/>
  <c r="BE64" i="1"/>
  <c r="BA64" i="1"/>
  <c r="AZ64" i="1"/>
  <c r="AX64" i="1"/>
  <c r="AU64" i="1"/>
  <c r="AP64" i="1"/>
  <c r="AK64" i="1"/>
  <c r="AF64" i="1"/>
  <c r="AA64" i="1"/>
  <c r="AC64" i="1" s="1"/>
  <c r="AD64" i="1" s="1"/>
  <c r="W64" i="1"/>
  <c r="V64" i="1"/>
  <c r="Q64" i="1"/>
  <c r="L64" i="1"/>
  <c r="H64" i="1"/>
  <c r="G64" i="1"/>
  <c r="I64" i="1" s="1"/>
  <c r="J64" i="1" s="1"/>
  <c r="B64" i="1"/>
  <c r="BO63" i="1"/>
  <c r="BK63" i="1"/>
  <c r="BJ63" i="1"/>
  <c r="BM63" i="1" s="1"/>
  <c r="BE63" i="1"/>
  <c r="AZ63" i="1"/>
  <c r="AU63" i="1"/>
  <c r="AP63" i="1"/>
  <c r="AK63" i="1"/>
  <c r="AF63" i="1"/>
  <c r="AA63" i="1"/>
  <c r="W63" i="1"/>
  <c r="V63" i="1"/>
  <c r="Y63" i="1" s="1"/>
  <c r="Q63" i="1"/>
  <c r="L63" i="1"/>
  <c r="G63" i="1"/>
  <c r="B63" i="1"/>
  <c r="BT62" i="1"/>
  <c r="BP62" i="1"/>
  <c r="BQ62" i="1" s="1"/>
  <c r="BR62" i="1" s="1"/>
  <c r="BK62" i="1"/>
  <c r="BL62" i="1" s="1"/>
  <c r="BM62" i="1" s="1"/>
  <c r="BG62" i="1"/>
  <c r="BH62" i="1" s="1"/>
  <c r="BF62" i="1"/>
  <c r="BA62" i="1"/>
  <c r="BB62" i="1" s="1"/>
  <c r="BC62" i="1" s="1"/>
  <c r="AV62" i="1"/>
  <c r="AW62" i="1" s="1"/>
  <c r="AX62" i="1" s="1"/>
  <c r="AQ62" i="1"/>
  <c r="AR62" i="1" s="1"/>
  <c r="AS62" i="1" s="1"/>
  <c r="AN62" i="1"/>
  <c r="AM62" i="1"/>
  <c r="AL62" i="1"/>
  <c r="AG62" i="1"/>
  <c r="AH62" i="1" s="1"/>
  <c r="AI62" i="1" s="1"/>
  <c r="AB62" i="1"/>
  <c r="AC62" i="1" s="1"/>
  <c r="AD62" i="1" s="1"/>
  <c r="W62" i="1"/>
  <c r="X62" i="1" s="1"/>
  <c r="Y62" i="1" s="1"/>
  <c r="S62" i="1"/>
  <c r="T62" i="1" s="1"/>
  <c r="R62" i="1"/>
  <c r="M62" i="1"/>
  <c r="N62" i="1" s="1"/>
  <c r="O62" i="1" s="1"/>
  <c r="H62" i="1"/>
  <c r="I62" i="1" s="1"/>
  <c r="J62" i="1" s="1"/>
  <c r="C62" i="1"/>
  <c r="C63" i="1" s="1"/>
  <c r="E63" i="1" s="1"/>
  <c r="BT61" i="1"/>
  <c r="BQ61" i="1"/>
  <c r="BR61" i="1" s="1"/>
  <c r="BP61" i="1"/>
  <c r="BL61" i="1"/>
  <c r="BM61" i="1" s="1"/>
  <c r="BK61" i="1"/>
  <c r="BK64" i="1" s="1"/>
  <c r="BL64" i="1" s="1"/>
  <c r="BM64" i="1" s="1"/>
  <c r="BF61" i="1"/>
  <c r="BG61" i="1" s="1"/>
  <c r="BH61" i="1" s="1"/>
  <c r="BB61" i="1"/>
  <c r="BC61" i="1" s="1"/>
  <c r="BA61" i="1"/>
  <c r="AW61" i="1"/>
  <c r="AX61" i="1" s="1"/>
  <c r="AV61" i="1"/>
  <c r="AV64" i="1" s="1"/>
  <c r="AW64" i="1" s="1"/>
  <c r="AR61" i="1"/>
  <c r="AS61" i="1" s="1"/>
  <c r="AQ61" i="1"/>
  <c r="AQ64" i="1" s="1"/>
  <c r="AL61" i="1"/>
  <c r="AL63" i="1" s="1"/>
  <c r="AN63" i="1" s="1"/>
  <c r="AH61" i="1"/>
  <c r="AI61" i="1" s="1"/>
  <c r="AG61" i="1"/>
  <c r="AG64" i="1" s="1"/>
  <c r="AH64" i="1" s="1"/>
  <c r="AI64" i="1" s="1"/>
  <c r="AC61" i="1"/>
  <c r="AD61" i="1" s="1"/>
  <c r="AB61" i="1"/>
  <c r="AB64" i="1" s="1"/>
  <c r="X61" i="1"/>
  <c r="Y61" i="1" s="1"/>
  <c r="W61" i="1"/>
  <c r="R61" i="1"/>
  <c r="O61" i="1"/>
  <c r="N61" i="1"/>
  <c r="M61" i="1"/>
  <c r="M64" i="1" s="1"/>
  <c r="I61" i="1"/>
  <c r="J61" i="1" s="1"/>
  <c r="H61" i="1"/>
  <c r="D61" i="1"/>
  <c r="E61" i="1" s="1"/>
  <c r="C61" i="1"/>
  <c r="BU60" i="1"/>
  <c r="BT60" i="1"/>
  <c r="BT63" i="1" s="1"/>
  <c r="BR60" i="1"/>
  <c r="BQ60" i="1"/>
  <c r="BP60" i="1"/>
  <c r="BP63" i="1" s="1"/>
  <c r="BR63" i="1" s="1"/>
  <c r="BM60" i="1"/>
  <c r="BL60" i="1"/>
  <c r="BK60" i="1"/>
  <c r="BH60" i="1"/>
  <c r="BG60" i="1"/>
  <c r="BF60" i="1"/>
  <c r="BF65" i="1" s="1"/>
  <c r="BB60" i="1"/>
  <c r="BC60" i="1" s="1"/>
  <c r="BA60" i="1"/>
  <c r="BA63" i="1" s="1"/>
  <c r="BC63" i="1" s="1"/>
  <c r="AX60" i="1"/>
  <c r="AW60" i="1"/>
  <c r="AV60" i="1"/>
  <c r="AV63" i="1" s="1"/>
  <c r="AX63" i="1" s="1"/>
  <c r="AS60" i="1"/>
  <c r="AR60" i="1"/>
  <c r="AQ60" i="1"/>
  <c r="AQ65" i="1" s="1"/>
  <c r="AN60" i="1"/>
  <c r="AM60" i="1"/>
  <c r="AL60" i="1"/>
  <c r="AH60" i="1"/>
  <c r="AI60" i="1" s="1"/>
  <c r="AG60" i="1"/>
  <c r="AD60" i="1"/>
  <c r="AC60" i="1"/>
  <c r="AB60" i="1"/>
  <c r="AB65" i="1" s="1"/>
  <c r="Y60" i="1"/>
  <c r="X60" i="1"/>
  <c r="W60" i="1"/>
  <c r="T60" i="1"/>
  <c r="S60" i="1"/>
  <c r="R60" i="1"/>
  <c r="N60" i="1"/>
  <c r="O60" i="1" s="1"/>
  <c r="M60" i="1"/>
  <c r="J60" i="1"/>
  <c r="I60" i="1"/>
  <c r="H60" i="1"/>
  <c r="H63" i="1" s="1"/>
  <c r="J63" i="1" s="1"/>
  <c r="E60" i="1"/>
  <c r="D60" i="1"/>
  <c r="C60" i="1"/>
  <c r="BT56" i="1"/>
  <c r="BP56" i="1"/>
  <c r="BQ56" i="1" s="1"/>
  <c r="BR56" i="1" s="1"/>
  <c r="BO56" i="1"/>
  <c r="BL56" i="1"/>
  <c r="BM56" i="1" s="1"/>
  <c r="BK56" i="1"/>
  <c r="BJ56" i="1"/>
  <c r="BF56" i="1"/>
  <c r="BE56" i="1"/>
  <c r="BG56" i="1" s="1"/>
  <c r="BA56" i="1"/>
  <c r="BB56" i="1" s="1"/>
  <c r="BC56" i="1" s="1"/>
  <c r="AZ56" i="1"/>
  <c r="AW56" i="1"/>
  <c r="AS56" i="1"/>
  <c r="AR56" i="1"/>
  <c r="AP56" i="1"/>
  <c r="AL56" i="1"/>
  <c r="AK56" i="1"/>
  <c r="AM56" i="1" s="1"/>
  <c r="AG56" i="1"/>
  <c r="AH56" i="1" s="1"/>
  <c r="AI56" i="1" s="1"/>
  <c r="AF56" i="1"/>
  <c r="AC56" i="1"/>
  <c r="AD56" i="1" s="1"/>
  <c r="AA56" i="1"/>
  <c r="X56" i="1"/>
  <c r="Y56" i="1" s="1"/>
  <c r="V56" i="1"/>
  <c r="S56" i="1"/>
  <c r="T56" i="1" s="1"/>
  <c r="R56" i="1"/>
  <c r="Q56" i="1"/>
  <c r="M56" i="1"/>
  <c r="L56" i="1"/>
  <c r="N56" i="1" s="1"/>
  <c r="O56" i="1" s="1"/>
  <c r="G56" i="1"/>
  <c r="I56" i="1" s="1"/>
  <c r="J56" i="1" s="1"/>
  <c r="C56" i="1"/>
  <c r="B56" i="1"/>
  <c r="D56" i="1" s="1"/>
  <c r="E56" i="1" s="1"/>
  <c r="BR55" i="1"/>
  <c r="BP55" i="1"/>
  <c r="BO55" i="1"/>
  <c r="BQ55" i="1" s="1"/>
  <c r="BK55" i="1"/>
  <c r="BJ55" i="1"/>
  <c r="BL55" i="1" s="1"/>
  <c r="BM55" i="1" s="1"/>
  <c r="BG55" i="1"/>
  <c r="BF55" i="1"/>
  <c r="BE55" i="1"/>
  <c r="BC55" i="1"/>
  <c r="BA55" i="1"/>
  <c r="AZ55" i="1"/>
  <c r="BB55" i="1" s="1"/>
  <c r="AW55" i="1"/>
  <c r="AP55" i="1"/>
  <c r="AR55" i="1" s="1"/>
  <c r="AL55" i="1"/>
  <c r="AM55" i="1" s="1"/>
  <c r="AK55" i="1"/>
  <c r="AH55" i="1"/>
  <c r="AI55" i="1" s="1"/>
  <c r="AG55" i="1"/>
  <c r="AF55" i="1"/>
  <c r="AD55" i="1"/>
  <c r="AC55" i="1"/>
  <c r="AA55" i="1"/>
  <c r="V55" i="1"/>
  <c r="X55" i="1" s="1"/>
  <c r="S55" i="1"/>
  <c r="T55" i="1" s="1"/>
  <c r="R55" i="1"/>
  <c r="Q55" i="1"/>
  <c r="M55" i="1"/>
  <c r="L55" i="1"/>
  <c r="N55" i="1" s="1"/>
  <c r="O55" i="1" s="1"/>
  <c r="I55" i="1"/>
  <c r="G55" i="1"/>
  <c r="C55" i="1"/>
  <c r="BU55" i="1" s="1"/>
  <c r="B55" i="1"/>
  <c r="BT54" i="1"/>
  <c r="BV54" i="1" s="1"/>
  <c r="BW54" i="1" s="1"/>
  <c r="BQ54" i="1"/>
  <c r="BO54" i="1"/>
  <c r="BK54" i="1"/>
  <c r="BJ54" i="1"/>
  <c r="BL54" i="1" s="1"/>
  <c r="BM54" i="1" s="1"/>
  <c r="BE54" i="1"/>
  <c r="BG54" i="1" s="1"/>
  <c r="BA54" i="1"/>
  <c r="AZ54" i="1"/>
  <c r="BB54" i="1" s="1"/>
  <c r="BC54" i="1" s="1"/>
  <c r="AW54" i="1"/>
  <c r="AP54" i="1"/>
  <c r="AR54" i="1" s="1"/>
  <c r="AK54" i="1"/>
  <c r="AM54" i="1" s="1"/>
  <c r="AG54" i="1"/>
  <c r="AH54" i="1" s="1"/>
  <c r="AI54" i="1" s="1"/>
  <c r="AF54" i="1"/>
  <c r="AA54" i="1"/>
  <c r="AC54" i="1" s="1"/>
  <c r="X54" i="1"/>
  <c r="V54" i="1"/>
  <c r="T54" i="1"/>
  <c r="R54" i="1"/>
  <c r="Q54" i="1"/>
  <c r="S54" i="1" s="1"/>
  <c r="M54" i="1"/>
  <c r="N54" i="1" s="1"/>
  <c r="O54" i="1" s="1"/>
  <c r="L54" i="1"/>
  <c r="G54" i="1"/>
  <c r="I54" i="1" s="1"/>
  <c r="C54" i="1"/>
  <c r="B54" i="1"/>
  <c r="D54" i="1" s="1"/>
  <c r="E54" i="1" s="1"/>
  <c r="BR53" i="1"/>
  <c r="BP53" i="1"/>
  <c r="BO53" i="1"/>
  <c r="BQ53" i="1" s="1"/>
  <c r="BK53" i="1"/>
  <c r="BJ53" i="1"/>
  <c r="BL53" i="1" s="1"/>
  <c r="BM53" i="1" s="1"/>
  <c r="BF53" i="1"/>
  <c r="BE53" i="1"/>
  <c r="BG53" i="1" s="1"/>
  <c r="BH53" i="1" s="1"/>
  <c r="BC53" i="1"/>
  <c r="BA53" i="1"/>
  <c r="AZ53" i="1"/>
  <c r="BB53" i="1" s="1"/>
  <c r="AW53" i="1"/>
  <c r="AR53" i="1"/>
  <c r="AS53" i="1" s="1"/>
  <c r="AP53" i="1"/>
  <c r="AL53" i="1"/>
  <c r="AK53" i="1"/>
  <c r="AM53" i="1" s="1"/>
  <c r="AN53" i="1" s="1"/>
  <c r="AG53" i="1"/>
  <c r="AF53" i="1"/>
  <c r="AH53" i="1" s="1"/>
  <c r="AI53" i="1" s="1"/>
  <c r="AA53" i="1"/>
  <c r="AC53" i="1" s="1"/>
  <c r="AD53" i="1" s="1"/>
  <c r="V53" i="1"/>
  <c r="X53" i="1" s="1"/>
  <c r="Y53" i="1" s="1"/>
  <c r="R53" i="1"/>
  <c r="S53" i="1" s="1"/>
  <c r="T53" i="1" s="1"/>
  <c r="Q53" i="1"/>
  <c r="N53" i="1"/>
  <c r="O53" i="1" s="1"/>
  <c r="M53" i="1"/>
  <c r="L53" i="1"/>
  <c r="J53" i="1"/>
  <c r="I53" i="1"/>
  <c r="G53" i="1"/>
  <c r="D53" i="1"/>
  <c r="E53" i="1" s="1"/>
  <c r="C53" i="1"/>
  <c r="BU53" i="1" s="1"/>
  <c r="B53" i="1"/>
  <c r="BT53" i="1" s="1"/>
  <c r="BV53" i="1" s="1"/>
  <c r="BW53" i="1" s="1"/>
  <c r="BQ52" i="1"/>
  <c r="BR52" i="1" s="1"/>
  <c r="BP52" i="1"/>
  <c r="BO52" i="1"/>
  <c r="BK52" i="1"/>
  <c r="BJ52" i="1"/>
  <c r="BL52" i="1" s="1"/>
  <c r="BM52" i="1" s="1"/>
  <c r="BE52" i="1"/>
  <c r="BG52" i="1" s="1"/>
  <c r="BH52" i="1" s="1"/>
  <c r="BA52" i="1"/>
  <c r="AZ52" i="1"/>
  <c r="AW52" i="1"/>
  <c r="AP52" i="1"/>
  <c r="AR52" i="1" s="1"/>
  <c r="AS52" i="1" s="1"/>
  <c r="AL52" i="1"/>
  <c r="AK52" i="1"/>
  <c r="AM52" i="1" s="1"/>
  <c r="AN52" i="1" s="1"/>
  <c r="AG52" i="1"/>
  <c r="AF52" i="1"/>
  <c r="AH52" i="1" s="1"/>
  <c r="AI52" i="1" s="1"/>
  <c r="AA52" i="1"/>
  <c r="AC52" i="1" s="1"/>
  <c r="AD52" i="1" s="1"/>
  <c r="X52" i="1"/>
  <c r="Y52" i="1" s="1"/>
  <c r="V52" i="1"/>
  <c r="S52" i="1"/>
  <c r="T52" i="1" s="1"/>
  <c r="R52" i="1"/>
  <c r="Q52" i="1"/>
  <c r="O52" i="1"/>
  <c r="M52" i="1"/>
  <c r="L52" i="1"/>
  <c r="N52" i="1" s="1"/>
  <c r="I52" i="1"/>
  <c r="J52" i="1" s="1"/>
  <c r="G52" i="1"/>
  <c r="C52" i="1"/>
  <c r="B52" i="1"/>
  <c r="D52" i="1" s="1"/>
  <c r="E52" i="1" s="1"/>
  <c r="BP49" i="1"/>
  <c r="BO49" i="1"/>
  <c r="BQ49" i="1" s="1"/>
  <c r="BR49" i="1" s="1"/>
  <c r="BK49" i="1"/>
  <c r="BJ49" i="1"/>
  <c r="BL49" i="1" s="1"/>
  <c r="BM49" i="1" s="1"/>
  <c r="BG49" i="1"/>
  <c r="BH49" i="1" s="1"/>
  <c r="BF49" i="1"/>
  <c r="BE49" i="1"/>
  <c r="BA49" i="1"/>
  <c r="BB49" i="1" s="1"/>
  <c r="BC49" i="1" s="1"/>
  <c r="AZ49" i="1"/>
  <c r="AV49" i="1"/>
  <c r="AU49" i="1"/>
  <c r="AW49" i="1" s="1"/>
  <c r="AX49" i="1" s="1"/>
  <c r="AR49" i="1"/>
  <c r="AS49" i="1" s="1"/>
  <c r="AQ49" i="1"/>
  <c r="AP49" i="1"/>
  <c r="AK49" i="1"/>
  <c r="AG49" i="1"/>
  <c r="AF49" i="1"/>
  <c r="AH49" i="1" s="1"/>
  <c r="AI49" i="1" s="1"/>
  <c r="AC49" i="1"/>
  <c r="AD49" i="1" s="1"/>
  <c r="AB49" i="1"/>
  <c r="AA49" i="1"/>
  <c r="W49" i="1"/>
  <c r="V49" i="1"/>
  <c r="X49" i="1" s="1"/>
  <c r="Y49" i="1" s="1"/>
  <c r="R49" i="1"/>
  <c r="Q49" i="1"/>
  <c r="N49" i="1"/>
  <c r="O49" i="1" s="1"/>
  <c r="M49" i="1"/>
  <c r="L49" i="1"/>
  <c r="H49" i="1"/>
  <c r="G49" i="1"/>
  <c r="I49" i="1" s="1"/>
  <c r="J49" i="1" s="1"/>
  <c r="C49" i="1"/>
  <c r="B49" i="1"/>
  <c r="D49" i="1" s="1"/>
  <c r="E49" i="1" s="1"/>
  <c r="BV48" i="1"/>
  <c r="BW48" i="1" s="1"/>
  <c r="BU48" i="1"/>
  <c r="BT48" i="1"/>
  <c r="BQ48" i="1"/>
  <c r="BR48" i="1" s="1"/>
  <c r="BM48" i="1"/>
  <c r="BL48" i="1"/>
  <c r="BH48" i="1"/>
  <c r="BG48" i="1"/>
  <c r="BC48" i="1"/>
  <c r="BB48" i="1"/>
  <c r="AW48" i="1"/>
  <c r="AX48" i="1" s="1"/>
  <c r="AS48" i="1"/>
  <c r="AR48" i="1"/>
  <c r="AN48" i="1"/>
  <c r="AM48" i="1"/>
  <c r="AH48" i="1"/>
  <c r="AI48" i="1" s="1"/>
  <c r="AD48" i="1"/>
  <c r="AC48" i="1"/>
  <c r="Y48" i="1"/>
  <c r="X48" i="1"/>
  <c r="S48" i="1"/>
  <c r="T48" i="1" s="1"/>
  <c r="O48" i="1"/>
  <c r="N48" i="1"/>
  <c r="J48" i="1"/>
  <c r="I48" i="1"/>
  <c r="D48" i="1"/>
  <c r="E48" i="1" s="1"/>
  <c r="BU47" i="1"/>
  <c r="BT47" i="1"/>
  <c r="BQ47" i="1"/>
  <c r="BR47" i="1" s="1"/>
  <c r="BL47" i="1"/>
  <c r="BG47" i="1"/>
  <c r="BH47" i="1" s="1"/>
  <c r="BB47" i="1"/>
  <c r="BC47" i="1" s="1"/>
  <c r="AX47" i="1"/>
  <c r="AW47" i="1"/>
  <c r="AR47" i="1"/>
  <c r="AS47" i="1" s="1"/>
  <c r="AN47" i="1"/>
  <c r="AM47" i="1"/>
  <c r="AI47" i="1"/>
  <c r="AH47" i="1"/>
  <c r="AC47" i="1"/>
  <c r="AD47" i="1" s="1"/>
  <c r="X47" i="1"/>
  <c r="Y47" i="1" s="1"/>
  <c r="T47" i="1"/>
  <c r="S47" i="1"/>
  <c r="N47" i="1"/>
  <c r="J47" i="1"/>
  <c r="I47" i="1"/>
  <c r="D47" i="1"/>
  <c r="E47" i="1" s="1"/>
  <c r="BU46" i="1"/>
  <c r="BT46" i="1"/>
  <c r="BV46" i="1" s="1"/>
  <c r="BW46" i="1" s="1"/>
  <c r="BQ46" i="1"/>
  <c r="BR46" i="1" s="1"/>
  <c r="BM46" i="1"/>
  <c r="BL46" i="1"/>
  <c r="BH46" i="1"/>
  <c r="BG46" i="1"/>
  <c r="BB46" i="1"/>
  <c r="BC46" i="1" s="1"/>
  <c r="AX46" i="1"/>
  <c r="AW46" i="1"/>
  <c r="AR46" i="1"/>
  <c r="AS46" i="1" s="1"/>
  <c r="AN46" i="1"/>
  <c r="AM46" i="1"/>
  <c r="AI46" i="1"/>
  <c r="AH46" i="1"/>
  <c r="AD46" i="1"/>
  <c r="AC46" i="1"/>
  <c r="X46" i="1"/>
  <c r="Y46" i="1" s="1"/>
  <c r="T46" i="1"/>
  <c r="S46" i="1"/>
  <c r="O46" i="1"/>
  <c r="N46" i="1"/>
  <c r="I46" i="1"/>
  <c r="J46" i="1" s="1"/>
  <c r="E46" i="1"/>
  <c r="D46" i="1"/>
  <c r="BP45" i="1"/>
  <c r="BO45" i="1"/>
  <c r="BQ45" i="1" s="1"/>
  <c r="BR45" i="1" s="1"/>
  <c r="BL45" i="1"/>
  <c r="BM45" i="1" s="1"/>
  <c r="BK45" i="1"/>
  <c r="BJ45" i="1"/>
  <c r="BH45" i="1"/>
  <c r="BF45" i="1"/>
  <c r="BE45" i="1"/>
  <c r="BG45" i="1" s="1"/>
  <c r="BA45" i="1"/>
  <c r="AZ45" i="1"/>
  <c r="BB45" i="1" s="1"/>
  <c r="BC45" i="1" s="1"/>
  <c r="AX45" i="1"/>
  <c r="AW45" i="1"/>
  <c r="AV45" i="1"/>
  <c r="AU45" i="1"/>
  <c r="AS45" i="1"/>
  <c r="AQ45" i="1"/>
  <c r="AP45" i="1"/>
  <c r="AR45" i="1" s="1"/>
  <c r="AL45" i="1"/>
  <c r="AK45" i="1"/>
  <c r="AM45" i="1" s="1"/>
  <c r="AN45" i="1" s="1"/>
  <c r="AH45" i="1"/>
  <c r="AI45" i="1" s="1"/>
  <c r="AG45" i="1"/>
  <c r="AF45" i="1"/>
  <c r="AB45" i="1"/>
  <c r="AA45" i="1"/>
  <c r="AC45" i="1" s="1"/>
  <c r="AD45" i="1" s="1"/>
  <c r="W45" i="1"/>
  <c r="V45" i="1"/>
  <c r="X45" i="1" s="1"/>
  <c r="Y45" i="1" s="1"/>
  <c r="S45" i="1"/>
  <c r="T45" i="1" s="1"/>
  <c r="R45" i="1"/>
  <c r="Q45" i="1"/>
  <c r="M45" i="1"/>
  <c r="L45" i="1"/>
  <c r="N45" i="1" s="1"/>
  <c r="O45" i="1" s="1"/>
  <c r="H45" i="1"/>
  <c r="G45" i="1"/>
  <c r="I45" i="1" s="1"/>
  <c r="J45" i="1" s="1"/>
  <c r="D45" i="1"/>
  <c r="E45" i="1" s="1"/>
  <c r="C45" i="1"/>
  <c r="B45" i="1"/>
  <c r="BW44" i="1"/>
  <c r="BU44" i="1"/>
  <c r="BT44" i="1"/>
  <c r="BV44" i="1" s="1"/>
  <c r="BR44" i="1"/>
  <c r="BQ44" i="1"/>
  <c r="BM44" i="1"/>
  <c r="BL44" i="1"/>
  <c r="BG44" i="1"/>
  <c r="BH44" i="1" s="1"/>
  <c r="BC44" i="1"/>
  <c r="BB44" i="1"/>
  <c r="AX44" i="1"/>
  <c r="AW44" i="1"/>
  <c r="AR44" i="1"/>
  <c r="AS44" i="1" s="1"/>
  <c r="AN44" i="1"/>
  <c r="AM44" i="1"/>
  <c r="AH44" i="1"/>
  <c r="AI44" i="1" s="1"/>
  <c r="AC44" i="1"/>
  <c r="AD44" i="1" s="1"/>
  <c r="Y44" i="1"/>
  <c r="X44" i="1"/>
  <c r="T44" i="1"/>
  <c r="S44" i="1"/>
  <c r="N44" i="1"/>
  <c r="O44" i="1" s="1"/>
  <c r="J44" i="1"/>
  <c r="I44" i="1"/>
  <c r="D44" i="1"/>
  <c r="E44" i="1" s="1"/>
  <c r="BP42" i="1"/>
  <c r="BO42" i="1"/>
  <c r="BQ42" i="1" s="1"/>
  <c r="BR42" i="1" s="1"/>
  <c r="BK42" i="1"/>
  <c r="BJ42" i="1"/>
  <c r="BG42" i="1"/>
  <c r="BH42" i="1" s="1"/>
  <c r="BF42" i="1"/>
  <c r="BE42" i="1"/>
  <c r="BA42" i="1"/>
  <c r="AZ42" i="1"/>
  <c r="BB42" i="1" s="1"/>
  <c r="BC42" i="1" s="1"/>
  <c r="AV42" i="1"/>
  <c r="AU42" i="1"/>
  <c r="AW42" i="1" s="1"/>
  <c r="AX42" i="1" s="1"/>
  <c r="AR42" i="1"/>
  <c r="AS42" i="1" s="1"/>
  <c r="AQ42" i="1"/>
  <c r="AP42" i="1"/>
  <c r="AN42" i="1"/>
  <c r="AL42" i="1"/>
  <c r="AK42" i="1"/>
  <c r="AM42" i="1" s="1"/>
  <c r="AG42" i="1"/>
  <c r="AF42" i="1"/>
  <c r="AH42" i="1" s="1"/>
  <c r="AI42" i="1" s="1"/>
  <c r="AC42" i="1"/>
  <c r="AD42" i="1" s="1"/>
  <c r="AB42" i="1"/>
  <c r="AA42" i="1"/>
  <c r="Y42" i="1"/>
  <c r="W42" i="1"/>
  <c r="V42" i="1"/>
  <c r="X42" i="1" s="1"/>
  <c r="R42" i="1"/>
  <c r="Q42" i="1"/>
  <c r="N42" i="1"/>
  <c r="O42" i="1" s="1"/>
  <c r="M42" i="1"/>
  <c r="L42" i="1"/>
  <c r="H42" i="1"/>
  <c r="G42" i="1"/>
  <c r="I42" i="1" s="1"/>
  <c r="J42" i="1" s="1"/>
  <c r="C42" i="1"/>
  <c r="B42" i="1"/>
  <c r="BV41" i="1"/>
  <c r="BW41" i="1" s="1"/>
  <c r="BU41" i="1"/>
  <c r="BT41" i="1"/>
  <c r="BR41" i="1"/>
  <c r="BQ41" i="1"/>
  <c r="BL41" i="1"/>
  <c r="BM41" i="1" s="1"/>
  <c r="BH41" i="1"/>
  <c r="BG41" i="1"/>
  <c r="BC41" i="1"/>
  <c r="BB41" i="1"/>
  <c r="AW41" i="1"/>
  <c r="AX41" i="1" s="1"/>
  <c r="AS41" i="1"/>
  <c r="AR41" i="1"/>
  <c r="AN41" i="1"/>
  <c r="AM41" i="1"/>
  <c r="AH41" i="1"/>
  <c r="AI41" i="1" s="1"/>
  <c r="AD41" i="1"/>
  <c r="AC41" i="1"/>
  <c r="X41" i="1"/>
  <c r="Y41" i="1" s="1"/>
  <c r="T41" i="1"/>
  <c r="S41" i="1"/>
  <c r="O41" i="1"/>
  <c r="N41" i="1"/>
  <c r="J41" i="1"/>
  <c r="I41" i="1"/>
  <c r="D41" i="1"/>
  <c r="E41" i="1" s="1"/>
  <c r="BU39" i="1"/>
  <c r="BT39" i="1"/>
  <c r="BQ39" i="1"/>
  <c r="BR39" i="1" s="1"/>
  <c r="BM39" i="1"/>
  <c r="BL39" i="1"/>
  <c r="BH39" i="1"/>
  <c r="BG39" i="1"/>
  <c r="BB39" i="1"/>
  <c r="BC39" i="1" s="1"/>
  <c r="AX39" i="1"/>
  <c r="AW39" i="1"/>
  <c r="AR39" i="1"/>
  <c r="AS39" i="1" s="1"/>
  <c r="AM39" i="1"/>
  <c r="AN39" i="1" s="1"/>
  <c r="AI39" i="1"/>
  <c r="AH39" i="1"/>
  <c r="AD39" i="1"/>
  <c r="AC39" i="1"/>
  <c r="X39" i="1"/>
  <c r="Y39" i="1" s="1"/>
  <c r="T39" i="1"/>
  <c r="S39" i="1"/>
  <c r="N39" i="1"/>
  <c r="O39" i="1" s="1"/>
  <c r="J39" i="1"/>
  <c r="I39" i="1"/>
  <c r="E39" i="1"/>
  <c r="D39" i="1"/>
  <c r="BW38" i="1"/>
  <c r="BU38" i="1"/>
  <c r="BT38" i="1"/>
  <c r="BV38" i="1" s="1"/>
  <c r="BQ38" i="1"/>
  <c r="BL38" i="1"/>
  <c r="BG38" i="1"/>
  <c r="BC38" i="1"/>
  <c r="BB38" i="1"/>
  <c r="AW38" i="1"/>
  <c r="AX38" i="1" s="1"/>
  <c r="AS38" i="1"/>
  <c r="AR38" i="1"/>
  <c r="AN38" i="1"/>
  <c r="AM38" i="1"/>
  <c r="AH38" i="1"/>
  <c r="AI38" i="1" s="1"/>
  <c r="AD38" i="1"/>
  <c r="AC38" i="1"/>
  <c r="Y38" i="1"/>
  <c r="X38" i="1"/>
  <c r="S38" i="1"/>
  <c r="T38" i="1" s="1"/>
  <c r="O38" i="1"/>
  <c r="N38" i="1"/>
  <c r="J38" i="1"/>
  <c r="I38" i="1"/>
  <c r="D38" i="1"/>
  <c r="E38" i="1" s="1"/>
  <c r="BU37" i="1"/>
  <c r="BV37" i="1" s="1"/>
  <c r="BW37" i="1" s="1"/>
  <c r="BT37" i="1"/>
  <c r="BQ37" i="1"/>
  <c r="BR37" i="1" s="1"/>
  <c r="BM37" i="1"/>
  <c r="BL37" i="1"/>
  <c r="BG37" i="1"/>
  <c r="BH37" i="1" s="1"/>
  <c r="BB37" i="1"/>
  <c r="BC37" i="1" s="1"/>
  <c r="AW37" i="1"/>
  <c r="AX37" i="1" s="1"/>
  <c r="AR37" i="1"/>
  <c r="AS37" i="1" s="1"/>
  <c r="AM37" i="1"/>
  <c r="AN37" i="1" s="1"/>
  <c r="AI37" i="1"/>
  <c r="AH37" i="1"/>
  <c r="AC37" i="1"/>
  <c r="AD37" i="1" s="1"/>
  <c r="X37" i="1"/>
  <c r="Y37" i="1" s="1"/>
  <c r="S37" i="1"/>
  <c r="T37" i="1" s="1"/>
  <c r="N37" i="1"/>
  <c r="O37" i="1" s="1"/>
  <c r="I37" i="1"/>
  <c r="J37" i="1" s="1"/>
  <c r="E37" i="1"/>
  <c r="D37" i="1"/>
  <c r="BU31" i="1"/>
  <c r="BT31" i="1"/>
  <c r="BR31" i="1"/>
  <c r="BQ31" i="1"/>
  <c r="BL31" i="1"/>
  <c r="BG31" i="1"/>
  <c r="BB31" i="1"/>
  <c r="BC31" i="1" s="1"/>
  <c r="AX31" i="1"/>
  <c r="AW31" i="1"/>
  <c r="AR31" i="1"/>
  <c r="AS31" i="1" s="1"/>
  <c r="AM31" i="1"/>
  <c r="AN31" i="1" s="1"/>
  <c r="AI31" i="1"/>
  <c r="AH31" i="1"/>
  <c r="AC31" i="1"/>
  <c r="AD31" i="1" s="1"/>
  <c r="X31" i="1"/>
  <c r="Y31" i="1" s="1"/>
  <c r="T31" i="1"/>
  <c r="S31" i="1"/>
  <c r="O31" i="1"/>
  <c r="N31" i="1"/>
  <c r="I31" i="1"/>
  <c r="J31" i="1" s="1"/>
  <c r="D31" i="1"/>
  <c r="E31" i="1" s="1"/>
  <c r="BV28" i="1"/>
  <c r="BW28" i="1" s="1"/>
  <c r="BU28" i="1"/>
  <c r="BT28" i="1"/>
  <c r="BR28" i="1"/>
  <c r="BQ28" i="1"/>
  <c r="BM28" i="1"/>
  <c r="BL28" i="1"/>
  <c r="BG28" i="1"/>
  <c r="BB28" i="1"/>
  <c r="AW28" i="1"/>
  <c r="AX28" i="1" s="1"/>
  <c r="AR28" i="1"/>
  <c r="AS28" i="1" s="1"/>
  <c r="AM28" i="1"/>
  <c r="AN28" i="1" s="1"/>
  <c r="AI28" i="1"/>
  <c r="AH28" i="1"/>
  <c r="AD28" i="1"/>
  <c r="AC28" i="1"/>
  <c r="X28" i="1"/>
  <c r="Y28" i="1" s="1"/>
  <c r="S28" i="1"/>
  <c r="T28" i="1" s="1"/>
  <c r="N28" i="1"/>
  <c r="O28" i="1" s="1"/>
  <c r="I28" i="1"/>
  <c r="J28" i="1" s="1"/>
  <c r="E28" i="1"/>
  <c r="D28" i="1"/>
  <c r="BU27" i="1"/>
  <c r="BT27" i="1"/>
  <c r="BQ27" i="1"/>
  <c r="BR27" i="1" s="1"/>
  <c r="BM27" i="1"/>
  <c r="BL27" i="1"/>
  <c r="BG27" i="1"/>
  <c r="BH27" i="1" s="1"/>
  <c r="BC27" i="1"/>
  <c r="BB27" i="1"/>
  <c r="AX27" i="1"/>
  <c r="AW27" i="1"/>
  <c r="AR27" i="1"/>
  <c r="AS27" i="1" s="1"/>
  <c r="AM27" i="1"/>
  <c r="AN27" i="1" s="1"/>
  <c r="AH27" i="1"/>
  <c r="AI27" i="1" s="1"/>
  <c r="AC27" i="1"/>
  <c r="AD27" i="1" s="1"/>
  <c r="Y27" i="1"/>
  <c r="X27" i="1"/>
  <c r="T27" i="1"/>
  <c r="S27" i="1"/>
  <c r="N27" i="1"/>
  <c r="O27" i="1" s="1"/>
  <c r="J27" i="1"/>
  <c r="I27" i="1"/>
  <c r="D27" i="1"/>
  <c r="E27" i="1" s="1"/>
  <c r="BK26" i="1"/>
  <c r="BK29" i="1" s="1"/>
  <c r="M26" i="1"/>
  <c r="M29" i="1" s="1"/>
  <c r="M32" i="1" s="1"/>
  <c r="BU24" i="1"/>
  <c r="BT24" i="1"/>
  <c r="BT71" i="1" s="1"/>
  <c r="BQ24" i="1"/>
  <c r="BR24" i="1" s="1"/>
  <c r="BL24" i="1"/>
  <c r="BM24" i="1" s="1"/>
  <c r="BH24" i="1"/>
  <c r="BG24" i="1"/>
  <c r="BC24" i="1"/>
  <c r="BB24" i="1"/>
  <c r="AX24" i="1"/>
  <c r="AW24" i="1"/>
  <c r="AR24" i="1"/>
  <c r="AS24" i="1" s="1"/>
  <c r="AN24" i="1"/>
  <c r="AM24" i="1"/>
  <c r="AH24" i="1"/>
  <c r="AI24" i="1" s="1"/>
  <c r="AD24" i="1"/>
  <c r="AC24" i="1"/>
  <c r="Y24" i="1"/>
  <c r="X24" i="1"/>
  <c r="S24" i="1"/>
  <c r="T24" i="1" s="1"/>
  <c r="N24" i="1"/>
  <c r="O24" i="1" s="1"/>
  <c r="I24" i="1"/>
  <c r="J24" i="1" s="1"/>
  <c r="D24" i="1"/>
  <c r="E24" i="1" s="1"/>
  <c r="BP23" i="1"/>
  <c r="AQ23" i="1"/>
  <c r="AB23" i="1"/>
  <c r="H23" i="1"/>
  <c r="C23" i="1"/>
  <c r="BU22" i="1"/>
  <c r="BU65" i="1" s="1"/>
  <c r="BT22" i="1"/>
  <c r="BT45" i="1" s="1"/>
  <c r="BQ22" i="1"/>
  <c r="BR22" i="1" s="1"/>
  <c r="BL22" i="1"/>
  <c r="BM22" i="1" s="1"/>
  <c r="BG22" i="1"/>
  <c r="BH22" i="1" s="1"/>
  <c r="BC22" i="1"/>
  <c r="BB22" i="1"/>
  <c r="AX22" i="1"/>
  <c r="AW22" i="1"/>
  <c r="AR22" i="1"/>
  <c r="AS22" i="1" s="1"/>
  <c r="AM22" i="1"/>
  <c r="AN22" i="1" s="1"/>
  <c r="AH22" i="1"/>
  <c r="AI22" i="1" s="1"/>
  <c r="AC22" i="1"/>
  <c r="AD22" i="1" s="1"/>
  <c r="X22" i="1"/>
  <c r="Y22" i="1" s="1"/>
  <c r="T22" i="1"/>
  <c r="S22" i="1"/>
  <c r="N22" i="1"/>
  <c r="O22" i="1" s="1"/>
  <c r="I22" i="1"/>
  <c r="J22" i="1" s="1"/>
  <c r="D22" i="1"/>
  <c r="E22" i="1" s="1"/>
  <c r="BF21" i="1"/>
  <c r="AU21" i="1"/>
  <c r="AW21" i="1" s="1"/>
  <c r="AX21" i="1" s="1"/>
  <c r="AQ21" i="1"/>
  <c r="AK21" i="1"/>
  <c r="AK25" i="1" s="1"/>
  <c r="AB21" i="1"/>
  <c r="AB25" i="1" s="1"/>
  <c r="AA21" i="1"/>
  <c r="AA26" i="1" s="1"/>
  <c r="AA29" i="1" s="1"/>
  <c r="M21" i="1"/>
  <c r="M23" i="1" s="1"/>
  <c r="G21" i="1"/>
  <c r="BU20" i="1"/>
  <c r="BV20" i="1" s="1"/>
  <c r="BW20" i="1" s="1"/>
  <c r="BT20" i="1"/>
  <c r="BR20" i="1"/>
  <c r="BQ20" i="1"/>
  <c r="BL20" i="1"/>
  <c r="BM20" i="1" s="1"/>
  <c r="BG20" i="1"/>
  <c r="BH20" i="1" s="1"/>
  <c r="BB20" i="1"/>
  <c r="BC20" i="1" s="1"/>
  <c r="AX20" i="1"/>
  <c r="AW20" i="1"/>
  <c r="AR20" i="1"/>
  <c r="AS20" i="1" s="1"/>
  <c r="AN20" i="1"/>
  <c r="AM20" i="1"/>
  <c r="AH20" i="1"/>
  <c r="AI20" i="1" s="1"/>
  <c r="AC20" i="1"/>
  <c r="AD20" i="1" s="1"/>
  <c r="X20" i="1"/>
  <c r="Y20" i="1" s="1"/>
  <c r="S20" i="1"/>
  <c r="T20" i="1" s="1"/>
  <c r="N20" i="1"/>
  <c r="O20" i="1" s="1"/>
  <c r="J20" i="1"/>
  <c r="I20" i="1"/>
  <c r="D20" i="1"/>
  <c r="E20" i="1" s="1"/>
  <c r="BP19" i="1"/>
  <c r="BP21" i="1" s="1"/>
  <c r="BO19" i="1"/>
  <c r="BQ19" i="1" s="1"/>
  <c r="BR19" i="1" s="1"/>
  <c r="BK19" i="1"/>
  <c r="BK21" i="1" s="1"/>
  <c r="BK25" i="1" s="1"/>
  <c r="BJ19" i="1"/>
  <c r="BL19" i="1" s="1"/>
  <c r="BM19" i="1" s="1"/>
  <c r="BF19" i="1"/>
  <c r="BE19" i="1"/>
  <c r="BG19" i="1" s="1"/>
  <c r="BH19" i="1" s="1"/>
  <c r="BA19" i="1"/>
  <c r="BA21" i="1" s="1"/>
  <c r="BA25" i="1" s="1"/>
  <c r="AZ19" i="1"/>
  <c r="AZ21" i="1" s="1"/>
  <c r="AV19" i="1"/>
  <c r="AV21" i="1" s="1"/>
  <c r="AV25" i="1" s="1"/>
  <c r="AU19" i="1"/>
  <c r="AW19" i="1" s="1"/>
  <c r="AX19" i="1" s="1"/>
  <c r="AQ19" i="1"/>
  <c r="AP19" i="1"/>
  <c r="AR19" i="1" s="1"/>
  <c r="AS19" i="1" s="1"/>
  <c r="AK19" i="1"/>
  <c r="AG19" i="1"/>
  <c r="AG21" i="1" s="1"/>
  <c r="AG23" i="1" s="1"/>
  <c r="AF19" i="1"/>
  <c r="AH19" i="1" s="1"/>
  <c r="AI19" i="1" s="1"/>
  <c r="AB19" i="1"/>
  <c r="AA19" i="1"/>
  <c r="AC19" i="1" s="1"/>
  <c r="AD19" i="1" s="1"/>
  <c r="W19" i="1"/>
  <c r="W21" i="1" s="1"/>
  <c r="V19" i="1"/>
  <c r="V21" i="1" s="1"/>
  <c r="R19" i="1"/>
  <c r="R21" i="1" s="1"/>
  <c r="R23" i="1" s="1"/>
  <c r="Q19" i="1"/>
  <c r="M19" i="1"/>
  <c r="L19" i="1"/>
  <c r="N19" i="1" s="1"/>
  <c r="O19" i="1" s="1"/>
  <c r="H19" i="1"/>
  <c r="H21" i="1" s="1"/>
  <c r="G19" i="1"/>
  <c r="I19" i="1" s="1"/>
  <c r="J19" i="1" s="1"/>
  <c r="C19" i="1"/>
  <c r="C21" i="1" s="1"/>
  <c r="C25" i="1" s="1"/>
  <c r="B19" i="1"/>
  <c r="D19" i="1" s="1"/>
  <c r="E19" i="1" s="1"/>
  <c r="BU18" i="1"/>
  <c r="BT18" i="1"/>
  <c r="BV18" i="1" s="1"/>
  <c r="BW18" i="1" s="1"/>
  <c r="BQ18" i="1"/>
  <c r="BR18" i="1" s="1"/>
  <c r="BL18" i="1"/>
  <c r="BM18" i="1" s="1"/>
  <c r="BH18" i="1"/>
  <c r="BG18" i="1"/>
  <c r="BC18" i="1"/>
  <c r="BB18" i="1"/>
  <c r="AW18" i="1"/>
  <c r="AX18" i="1" s="1"/>
  <c r="AR18" i="1"/>
  <c r="AS18" i="1" s="1"/>
  <c r="AN18" i="1"/>
  <c r="AM18" i="1"/>
  <c r="AH18" i="1"/>
  <c r="AI18" i="1" s="1"/>
  <c r="AD18" i="1"/>
  <c r="AC18" i="1"/>
  <c r="X18" i="1"/>
  <c r="Y18" i="1" s="1"/>
  <c r="S18" i="1"/>
  <c r="T18" i="1" s="1"/>
  <c r="N18" i="1"/>
  <c r="O18" i="1" s="1"/>
  <c r="I18" i="1"/>
  <c r="J18" i="1" s="1"/>
  <c r="E18" i="1"/>
  <c r="D18" i="1"/>
  <c r="BU17" i="1"/>
  <c r="BT17" i="1"/>
  <c r="BV17" i="1" s="1"/>
  <c r="BW17" i="1" s="1"/>
  <c r="BQ17" i="1"/>
  <c r="BR17" i="1" s="1"/>
  <c r="BL17" i="1"/>
  <c r="BM17" i="1" s="1"/>
  <c r="BG17" i="1"/>
  <c r="BH17" i="1" s="1"/>
  <c r="BB17" i="1"/>
  <c r="BC17" i="1" s="1"/>
  <c r="AX17" i="1"/>
  <c r="AW17" i="1"/>
  <c r="AS17" i="1"/>
  <c r="AR17" i="1"/>
  <c r="AM17" i="1"/>
  <c r="AN17" i="1" s="1"/>
  <c r="AH17" i="1"/>
  <c r="AI17" i="1" s="1"/>
  <c r="AD17" i="1"/>
  <c r="AC17" i="1"/>
  <c r="X17" i="1"/>
  <c r="Y17" i="1" s="1"/>
  <c r="T17" i="1"/>
  <c r="S17" i="1"/>
  <c r="N17" i="1"/>
  <c r="O17" i="1" s="1"/>
  <c r="I17" i="1"/>
  <c r="J17" i="1" s="1"/>
  <c r="D17" i="1"/>
  <c r="E17" i="1" s="1"/>
  <c r="BU16" i="1"/>
  <c r="BV16" i="1" s="1"/>
  <c r="BW16" i="1" s="1"/>
  <c r="BT16" i="1"/>
  <c r="BR16" i="1"/>
  <c r="BQ16" i="1"/>
  <c r="BL16" i="1"/>
  <c r="BM16" i="1" s="1"/>
  <c r="BG16" i="1"/>
  <c r="BH16" i="1" s="1"/>
  <c r="BB16" i="1"/>
  <c r="BC16" i="1" s="1"/>
  <c r="AX16" i="1"/>
  <c r="AW16" i="1"/>
  <c r="AR16" i="1"/>
  <c r="AS16" i="1" s="1"/>
  <c r="AN16" i="1"/>
  <c r="AM16" i="1"/>
  <c r="AH16" i="1"/>
  <c r="AI16" i="1" s="1"/>
  <c r="AC16" i="1"/>
  <c r="AD16" i="1" s="1"/>
  <c r="X16" i="1"/>
  <c r="Y16" i="1" s="1"/>
  <c r="S16" i="1"/>
  <c r="T16" i="1" s="1"/>
  <c r="O16" i="1"/>
  <c r="N16" i="1"/>
  <c r="J16" i="1"/>
  <c r="I16" i="1"/>
  <c r="E16" i="1"/>
  <c r="D16" i="1"/>
  <c r="BT15" i="1"/>
  <c r="BR15" i="1"/>
  <c r="BQ15" i="1"/>
  <c r="BL15" i="1"/>
  <c r="BM15" i="1" s="1"/>
  <c r="BH15" i="1"/>
  <c r="BG15" i="1"/>
  <c r="BB15" i="1"/>
  <c r="BC15" i="1" s="1"/>
  <c r="AW15" i="1"/>
  <c r="AX15" i="1" s="1"/>
  <c r="AR15" i="1"/>
  <c r="AS15" i="1" s="1"/>
  <c r="AL15" i="1"/>
  <c r="BU15" i="1" s="1"/>
  <c r="AH15" i="1"/>
  <c r="AI15" i="1" s="1"/>
  <c r="AC15" i="1"/>
  <c r="AD15" i="1" s="1"/>
  <c r="Y15" i="1"/>
  <c r="X15" i="1"/>
  <c r="T15" i="1"/>
  <c r="S15" i="1"/>
  <c r="N15" i="1"/>
  <c r="O15" i="1" s="1"/>
  <c r="I15" i="1"/>
  <c r="J15" i="1" s="1"/>
  <c r="E15" i="1"/>
  <c r="D15" i="1"/>
  <c r="BT14" i="1"/>
  <c r="BR14" i="1"/>
  <c r="BQ14" i="1"/>
  <c r="BL14" i="1"/>
  <c r="BM14" i="1" s="1"/>
  <c r="BH14" i="1"/>
  <c r="BG14" i="1"/>
  <c r="BB14" i="1"/>
  <c r="BC14" i="1" s="1"/>
  <c r="AW14" i="1"/>
  <c r="AX14" i="1" s="1"/>
  <c r="AS14" i="1"/>
  <c r="AR14" i="1"/>
  <c r="AL14" i="1"/>
  <c r="AM14" i="1" s="1"/>
  <c r="AN14" i="1" s="1"/>
  <c r="AI14" i="1"/>
  <c r="AH14" i="1"/>
  <c r="AC14" i="1"/>
  <c r="AD14" i="1" s="1"/>
  <c r="Y14" i="1"/>
  <c r="X14" i="1"/>
  <c r="S14" i="1"/>
  <c r="T14" i="1" s="1"/>
  <c r="N14" i="1"/>
  <c r="O14" i="1" s="1"/>
  <c r="I14" i="1"/>
  <c r="J14" i="1" s="1"/>
  <c r="D14" i="1"/>
  <c r="E14" i="1" s="1"/>
  <c r="BU13" i="1"/>
  <c r="BT13" i="1"/>
  <c r="BT64" i="1" s="1"/>
  <c r="BR13" i="1"/>
  <c r="BQ13" i="1"/>
  <c r="BL13" i="1"/>
  <c r="BM13" i="1" s="1"/>
  <c r="BG13" i="1"/>
  <c r="BH13" i="1" s="1"/>
  <c r="BB13" i="1"/>
  <c r="BC13" i="1" s="1"/>
  <c r="AW13" i="1"/>
  <c r="AX13" i="1" s="1"/>
  <c r="AS13" i="1"/>
  <c r="AR13" i="1"/>
  <c r="AM13" i="1"/>
  <c r="AN13" i="1" s="1"/>
  <c r="AH13" i="1"/>
  <c r="AI13" i="1" s="1"/>
  <c r="AC13" i="1"/>
  <c r="AD13" i="1" s="1"/>
  <c r="X13" i="1"/>
  <c r="Y13" i="1" s="1"/>
  <c r="S13" i="1"/>
  <c r="T13" i="1" s="1"/>
  <c r="O13" i="1"/>
  <c r="N13" i="1"/>
  <c r="J13" i="1"/>
  <c r="I13" i="1"/>
  <c r="D13" i="1"/>
  <c r="E13" i="1" s="1"/>
  <c r="A3" i="1"/>
  <c r="A2" i="1"/>
  <c r="M33" i="1" l="1"/>
  <c r="M34" i="1"/>
  <c r="BB21" i="1"/>
  <c r="BC21" i="1" s="1"/>
  <c r="AZ23" i="1"/>
  <c r="BC23" i="1" s="1"/>
  <c r="AZ26" i="1"/>
  <c r="AZ25" i="1"/>
  <c r="BC25" i="1" s="1"/>
  <c r="X21" i="1"/>
  <c r="Y21" i="1" s="1"/>
  <c r="V26" i="1"/>
  <c r="V25" i="1"/>
  <c r="V23" i="1"/>
  <c r="BB19" i="1"/>
  <c r="BC19" i="1" s="1"/>
  <c r="R25" i="1"/>
  <c r="AG71" i="1"/>
  <c r="AG70" i="1"/>
  <c r="AH68" i="1"/>
  <c r="AI68" i="1" s="1"/>
  <c r="AI71" i="1" s="1"/>
  <c r="BV13" i="1"/>
  <c r="BW13" i="1" s="1"/>
  <c r="S19" i="1"/>
  <c r="T19" i="1" s="1"/>
  <c r="B21" i="1"/>
  <c r="AC21" i="1"/>
  <c r="AD21" i="1" s="1"/>
  <c r="BE21" i="1"/>
  <c r="AL49" i="1"/>
  <c r="AM49" i="1" s="1"/>
  <c r="AN49" i="1" s="1"/>
  <c r="AA30" i="1"/>
  <c r="AA32" i="1"/>
  <c r="AL19" i="1"/>
  <c r="I21" i="1"/>
  <c r="J21" i="1" s="1"/>
  <c r="G26" i="1"/>
  <c r="BF23" i="1"/>
  <c r="BF26" i="1"/>
  <c r="BF29" i="1" s="1"/>
  <c r="G23" i="1"/>
  <c r="J23" i="1" s="1"/>
  <c r="AA25" i="1"/>
  <c r="AD25" i="1" s="1"/>
  <c r="BF25" i="1"/>
  <c r="S49" i="1"/>
  <c r="T49" i="1" s="1"/>
  <c r="X64" i="1"/>
  <c r="Y64" i="1" s="1"/>
  <c r="BK32" i="1"/>
  <c r="BK30" i="1"/>
  <c r="AU26" i="1"/>
  <c r="W26" i="1"/>
  <c r="W29" i="1" s="1"/>
  <c r="W25" i="1"/>
  <c r="BJ21" i="1"/>
  <c r="BV24" i="1"/>
  <c r="BW24" i="1" s="1"/>
  <c r="AV26" i="1"/>
  <c r="AV29" i="1" s="1"/>
  <c r="BA23" i="1"/>
  <c r="BA26" i="1"/>
  <c r="BA29" i="1" s="1"/>
  <c r="BF63" i="1"/>
  <c r="BH63" i="1" s="1"/>
  <c r="BF64" i="1"/>
  <c r="BG64" i="1" s="1"/>
  <c r="BH64" i="1" s="1"/>
  <c r="L21" i="1"/>
  <c r="AU23" i="1"/>
  <c r="R26" i="1"/>
  <c r="R29" i="1" s="1"/>
  <c r="AV23" i="1"/>
  <c r="X19" i="1"/>
  <c r="Y19" i="1" s="1"/>
  <c r="AP21" i="1"/>
  <c r="BO21" i="1"/>
  <c r="BV27" i="1"/>
  <c r="BW27" i="1" s="1"/>
  <c r="BV31" i="1"/>
  <c r="BW31" i="1"/>
  <c r="BU68" i="1"/>
  <c r="D71" i="1"/>
  <c r="E71" i="1" s="1"/>
  <c r="AG26" i="1"/>
  <c r="AG29" i="1" s="1"/>
  <c r="BU14" i="1"/>
  <c r="BV14" i="1" s="1"/>
  <c r="BW14" i="1" s="1"/>
  <c r="AK23" i="1"/>
  <c r="AK26" i="1"/>
  <c r="AG25" i="1"/>
  <c r="AQ26" i="1"/>
  <c r="AQ29" i="1" s="1"/>
  <c r="AQ25" i="1"/>
  <c r="W23" i="1"/>
  <c r="G25" i="1"/>
  <c r="J25" i="1" s="1"/>
  <c r="AB26" i="1"/>
  <c r="AB29" i="1" s="1"/>
  <c r="BT19" i="1"/>
  <c r="BU71" i="1"/>
  <c r="BV71" i="1" s="1"/>
  <c r="BW71" i="1" s="1"/>
  <c r="Q21" i="1"/>
  <c r="BT65" i="1"/>
  <c r="BV65" i="1" s="1"/>
  <c r="BW65" i="1" s="1"/>
  <c r="BV22" i="1"/>
  <c r="BW22" i="1" s="1"/>
  <c r="M30" i="1"/>
  <c r="BU52" i="1"/>
  <c r="AF21" i="1"/>
  <c r="AM15" i="1"/>
  <c r="AN15" i="1" s="1"/>
  <c r="BV15" i="1"/>
  <c r="BW15" i="1" s="1"/>
  <c r="H25" i="1"/>
  <c r="H26" i="1"/>
  <c r="H29" i="1" s="1"/>
  <c r="BP25" i="1"/>
  <c r="BP26" i="1"/>
  <c r="BP29" i="1" s="1"/>
  <c r="AA23" i="1"/>
  <c r="AD23" i="1" s="1"/>
  <c r="BK23" i="1"/>
  <c r="M25" i="1"/>
  <c r="AU25" i="1"/>
  <c r="AX25" i="1" s="1"/>
  <c r="C26" i="1"/>
  <c r="C29" i="1" s="1"/>
  <c r="S71" i="1"/>
  <c r="T71" i="1" s="1"/>
  <c r="BU56" i="1"/>
  <c r="BV56" i="1" s="1"/>
  <c r="BW56" i="1" s="1"/>
  <c r="BU69" i="1"/>
  <c r="BV69" i="1" s="1"/>
  <c r="BW69" i="1" s="1"/>
  <c r="BA70" i="1"/>
  <c r="BB70" i="1" s="1"/>
  <c r="BC70" i="1" s="1"/>
  <c r="BB69" i="1"/>
  <c r="BC69" i="1" s="1"/>
  <c r="BU72" i="1"/>
  <c r="BV72" i="1" s="1"/>
  <c r="BW72" i="1" s="1"/>
  <c r="D72" i="1"/>
  <c r="E72" i="1" s="1"/>
  <c r="BV39" i="1"/>
  <c r="BW39" i="1" s="1"/>
  <c r="AM61" i="1"/>
  <c r="AN61" i="1" s="1"/>
  <c r="X65" i="1"/>
  <c r="Y65" i="1" s="1"/>
  <c r="BB65" i="1"/>
  <c r="BC65" i="1" s="1"/>
  <c r="BU67" i="1"/>
  <c r="BW67" i="1" s="1"/>
  <c r="R64" i="1"/>
  <c r="S64" i="1" s="1"/>
  <c r="T64" i="1" s="1"/>
  <c r="R63" i="1"/>
  <c r="T63" i="1" s="1"/>
  <c r="BV62" i="1"/>
  <c r="BW62" i="1" s="1"/>
  <c r="AL64" i="1"/>
  <c r="AM64" i="1" s="1"/>
  <c r="AN64" i="1" s="1"/>
  <c r="AC65" i="1"/>
  <c r="AD65" i="1" s="1"/>
  <c r="BT42" i="1"/>
  <c r="S61" i="1"/>
  <c r="T61" i="1" s="1"/>
  <c r="BU61" i="1"/>
  <c r="BV61" i="1" s="1"/>
  <c r="BW61" i="1" s="1"/>
  <c r="AR64" i="1"/>
  <c r="AS64" i="1" s="1"/>
  <c r="BT70" i="1"/>
  <c r="BV68" i="1"/>
  <c r="BW68" i="1" s="1"/>
  <c r="BU42" i="1"/>
  <c r="S42" i="1"/>
  <c r="T42" i="1" s="1"/>
  <c r="BV47" i="1"/>
  <c r="BW47" i="1" s="1"/>
  <c r="BT55" i="1"/>
  <c r="BV55" i="1" s="1"/>
  <c r="BW55" i="1" s="1"/>
  <c r="M63" i="1"/>
  <c r="O63" i="1" s="1"/>
  <c r="M65" i="1"/>
  <c r="AG65" i="1"/>
  <c r="AH65" i="1" s="1"/>
  <c r="AI65" i="1" s="1"/>
  <c r="AG63" i="1"/>
  <c r="AI63" i="1" s="1"/>
  <c r="AQ63" i="1"/>
  <c r="AS63" i="1" s="1"/>
  <c r="BL70" i="1"/>
  <c r="BM70" i="1" s="1"/>
  <c r="BU45" i="1"/>
  <c r="BV45" i="1" s="1"/>
  <c r="BW45" i="1" s="1"/>
  <c r="BU63" i="1"/>
  <c r="BW63" i="1" s="1"/>
  <c r="N64" i="1"/>
  <c r="O64" i="1" s="1"/>
  <c r="AH70" i="1"/>
  <c r="AI70" i="1" s="1"/>
  <c r="D55" i="1"/>
  <c r="E55" i="1" s="1"/>
  <c r="BV60" i="1"/>
  <c r="BW60" i="1" s="1"/>
  <c r="BU62" i="1"/>
  <c r="D62" i="1"/>
  <c r="E62" i="1" s="1"/>
  <c r="BB64" i="1"/>
  <c r="BC64" i="1" s="1"/>
  <c r="AH71" i="1"/>
  <c r="D42" i="1"/>
  <c r="E42" i="1" s="1"/>
  <c r="BL42" i="1"/>
  <c r="BM42" i="1" s="1"/>
  <c r="BB52" i="1"/>
  <c r="BC52" i="1" s="1"/>
  <c r="C64" i="1"/>
  <c r="D64" i="1" s="1"/>
  <c r="E64" i="1" s="1"/>
  <c r="N65" i="1"/>
  <c r="O65" i="1" s="1"/>
  <c r="AR65" i="1"/>
  <c r="AS65" i="1" s="1"/>
  <c r="BQ65" i="1"/>
  <c r="BR65" i="1" s="1"/>
  <c r="M71" i="1"/>
  <c r="N71" i="1" s="1"/>
  <c r="O71" i="1" s="1"/>
  <c r="M70" i="1"/>
  <c r="N70" i="1" s="1"/>
  <c r="O70" i="1" s="1"/>
  <c r="N68" i="1"/>
  <c r="O68" i="1" s="1"/>
  <c r="BL71" i="1"/>
  <c r="BM71" i="1" s="1"/>
  <c r="BT49" i="1"/>
  <c r="C70" i="1"/>
  <c r="D70" i="1" s="1"/>
  <c r="E70" i="1" s="1"/>
  <c r="R70" i="1"/>
  <c r="S70" i="1" s="1"/>
  <c r="T70" i="1" s="1"/>
  <c r="AV70" i="1"/>
  <c r="AW70" i="1" s="1"/>
  <c r="AX70" i="1" s="1"/>
  <c r="BK70" i="1"/>
  <c r="C71" i="1"/>
  <c r="R71" i="1"/>
  <c r="AB63" i="1"/>
  <c r="AD63" i="1" s="1"/>
  <c r="AM68" i="1"/>
  <c r="AN68" i="1" s="1"/>
  <c r="BT52" i="1"/>
  <c r="BV52" i="1" s="1"/>
  <c r="BW52" i="1" s="1"/>
  <c r="H70" i="1"/>
  <c r="I70" i="1" s="1"/>
  <c r="J70" i="1" s="1"/>
  <c r="W70" i="1"/>
  <c r="X70" i="1" s="1"/>
  <c r="Y70" i="1" s="1"/>
  <c r="AL70" i="1"/>
  <c r="AM70" i="1" s="1"/>
  <c r="AN70" i="1" s="1"/>
  <c r="BP70" i="1"/>
  <c r="BQ70" i="1" s="1"/>
  <c r="BR70" i="1" s="1"/>
  <c r="W71" i="1"/>
  <c r="X71" i="1" s="1"/>
  <c r="Y71" i="1" s="1"/>
  <c r="AR68" i="1"/>
  <c r="AS68" i="1" s="1"/>
  <c r="AB70" i="1"/>
  <c r="AC70" i="1" s="1"/>
  <c r="AD70" i="1" s="1"/>
  <c r="AQ70" i="1"/>
  <c r="AR70" i="1" s="1"/>
  <c r="AS70" i="1" s="1"/>
  <c r="G29" i="1" l="1"/>
  <c r="I26" i="1"/>
  <c r="J26" i="1" s="1"/>
  <c r="H32" i="1"/>
  <c r="H30" i="1"/>
  <c r="AG32" i="1"/>
  <c r="AG30" i="1"/>
  <c r="AX23" i="1"/>
  <c r="AU29" i="1"/>
  <c r="AW26" i="1"/>
  <c r="AX26" i="1" s="1"/>
  <c r="AL21" i="1"/>
  <c r="AM19" i="1"/>
  <c r="AN19" i="1" s="1"/>
  <c r="V29" i="1"/>
  <c r="X26" i="1"/>
  <c r="Y26" i="1" s="1"/>
  <c r="W30" i="1"/>
  <c r="W32" i="1"/>
  <c r="BT21" i="1"/>
  <c r="L26" i="1"/>
  <c r="L23" i="1"/>
  <c r="O23" i="1" s="1"/>
  <c r="L25" i="1"/>
  <c r="O25" i="1" s="1"/>
  <c r="N21" i="1"/>
  <c r="O21" i="1" s="1"/>
  <c r="AC32" i="1"/>
  <c r="AD32" i="1" s="1"/>
  <c r="AA34" i="1"/>
  <c r="AA33" i="1"/>
  <c r="BB26" i="1"/>
  <c r="BC26" i="1" s="1"/>
  <c r="AZ29" i="1"/>
  <c r="Q23" i="1"/>
  <c r="T23" i="1" s="1"/>
  <c r="S21" i="1"/>
  <c r="T21" i="1" s="1"/>
  <c r="Q26" i="1"/>
  <c r="Q25" i="1"/>
  <c r="T25" i="1" s="1"/>
  <c r="R32" i="1"/>
  <c r="R30" i="1"/>
  <c r="AB32" i="1"/>
  <c r="AB30" i="1"/>
  <c r="BU70" i="1"/>
  <c r="BK33" i="1"/>
  <c r="BK34" i="1"/>
  <c r="AC29" i="1"/>
  <c r="AD29" i="1" s="1"/>
  <c r="BP32" i="1"/>
  <c r="BP30" i="1"/>
  <c r="AF23" i="1"/>
  <c r="AI23" i="1" s="1"/>
  <c r="AH21" i="1"/>
  <c r="AI21" i="1" s="1"/>
  <c r="AF25" i="1"/>
  <c r="AI25" i="1" s="1"/>
  <c r="AF26" i="1"/>
  <c r="BA32" i="1"/>
  <c r="BA30" i="1"/>
  <c r="AD30" i="1"/>
  <c r="C32" i="1"/>
  <c r="C30" i="1"/>
  <c r="AQ30" i="1"/>
  <c r="AQ32" i="1"/>
  <c r="AV32" i="1"/>
  <c r="AV30" i="1"/>
  <c r="BE26" i="1"/>
  <c r="BE23" i="1"/>
  <c r="BH23" i="1" s="1"/>
  <c r="BG21" i="1"/>
  <c r="BH21" i="1" s="1"/>
  <c r="BE25" i="1"/>
  <c r="BH25" i="1" s="1"/>
  <c r="BU19" i="1"/>
  <c r="BU21" i="1" s="1"/>
  <c r="BV70" i="1"/>
  <c r="BW70" i="1" s="1"/>
  <c r="BV42" i="1"/>
  <c r="BW42" i="1" s="1"/>
  <c r="BU49" i="1"/>
  <c r="BV49" i="1" s="1"/>
  <c r="BW49" i="1" s="1"/>
  <c r="AC26" i="1"/>
  <c r="AD26" i="1" s="1"/>
  <c r="BQ21" i="1"/>
  <c r="BR21" i="1" s="1"/>
  <c r="BO25" i="1"/>
  <c r="BR25" i="1" s="1"/>
  <c r="BO26" i="1"/>
  <c r="BO23" i="1"/>
  <c r="BR23" i="1" s="1"/>
  <c r="BU64" i="1"/>
  <c r="BV64" i="1" s="1"/>
  <c r="BW64" i="1" s="1"/>
  <c r="AK29" i="1"/>
  <c r="AP26" i="1"/>
  <c r="AP25" i="1"/>
  <c r="AS25" i="1" s="1"/>
  <c r="AR21" i="1"/>
  <c r="AS21" i="1" s="1"/>
  <c r="AP23" i="1"/>
  <c r="AS23" i="1" s="1"/>
  <c r="BF32" i="1"/>
  <c r="BF30" i="1"/>
  <c r="D21" i="1"/>
  <c r="E21" i="1" s="1"/>
  <c r="B25" i="1"/>
  <c r="E25" i="1" s="1"/>
  <c r="B26" i="1"/>
  <c r="B23" i="1"/>
  <c r="E23" i="1" s="1"/>
  <c r="Y23" i="1"/>
  <c r="BL21" i="1"/>
  <c r="BM21" i="1" s="1"/>
  <c r="BJ25" i="1"/>
  <c r="BM25" i="1" s="1"/>
  <c r="BJ26" i="1"/>
  <c r="BJ23" i="1"/>
  <c r="BM23" i="1" s="1"/>
  <c r="Y25" i="1"/>
  <c r="AP29" i="1" l="1"/>
  <c r="AR26" i="1"/>
  <c r="AS26" i="1" s="1"/>
  <c r="BU26" i="1"/>
  <c r="BU29" i="1" s="1"/>
  <c r="BU25" i="1"/>
  <c r="BU23" i="1"/>
  <c r="BA34" i="1"/>
  <c r="BA33" i="1"/>
  <c r="AB33" i="1"/>
  <c r="AD33" i="1" s="1"/>
  <c r="AB34" i="1"/>
  <c r="AL23" i="1"/>
  <c r="AN23" i="1" s="1"/>
  <c r="AL26" i="1"/>
  <c r="AL25" i="1"/>
  <c r="AN25" i="1" s="1"/>
  <c r="AM21" i="1"/>
  <c r="AN21" i="1" s="1"/>
  <c r="AK32" i="1"/>
  <c r="AK30" i="1"/>
  <c r="AH26" i="1"/>
  <c r="AI26" i="1" s="1"/>
  <c r="AF29" i="1"/>
  <c r="R34" i="1"/>
  <c r="R33" i="1"/>
  <c r="AU30" i="1"/>
  <c r="AX30" i="1" s="1"/>
  <c r="AU32" i="1"/>
  <c r="AW29" i="1"/>
  <c r="AX29" i="1" s="1"/>
  <c r="V32" i="1"/>
  <c r="X29" i="1"/>
  <c r="Y29" i="1" s="1"/>
  <c r="V30" i="1"/>
  <c r="Y30" i="1" s="1"/>
  <c r="D26" i="1"/>
  <c r="E26" i="1" s="1"/>
  <c r="B29" i="1"/>
  <c r="BG26" i="1"/>
  <c r="BH26" i="1" s="1"/>
  <c r="BE29" i="1"/>
  <c r="L29" i="1"/>
  <c r="N26" i="1"/>
  <c r="O26" i="1" s="1"/>
  <c r="BQ26" i="1"/>
  <c r="BR26" i="1" s="1"/>
  <c r="BO29" i="1"/>
  <c r="Q29" i="1"/>
  <c r="S26" i="1"/>
  <c r="T26" i="1" s="1"/>
  <c r="BT26" i="1"/>
  <c r="BV21" i="1"/>
  <c r="BW21" i="1" s="1"/>
  <c r="BT23" i="1"/>
  <c r="BT25" i="1"/>
  <c r="BW25" i="1" s="1"/>
  <c r="AV34" i="1"/>
  <c r="AV33" i="1"/>
  <c r="BV19" i="1"/>
  <c r="BW19" i="1" s="1"/>
  <c r="AG34" i="1"/>
  <c r="AG33" i="1"/>
  <c r="AQ33" i="1"/>
  <c r="AQ34" i="1"/>
  <c r="BP33" i="1"/>
  <c r="BP34" i="1"/>
  <c r="BF33" i="1"/>
  <c r="BF34" i="1"/>
  <c r="AZ32" i="1"/>
  <c r="AZ30" i="1"/>
  <c r="BC30" i="1" s="1"/>
  <c r="BB29" i="1"/>
  <c r="BC29" i="1" s="1"/>
  <c r="W33" i="1"/>
  <c r="W34" i="1"/>
  <c r="H33" i="1"/>
  <c r="H34" i="1"/>
  <c r="BJ29" i="1"/>
  <c r="BL26" i="1"/>
  <c r="BM26" i="1" s="1"/>
  <c r="C33" i="1"/>
  <c r="C34" i="1"/>
  <c r="G32" i="1"/>
  <c r="I29" i="1"/>
  <c r="J29" i="1" s="1"/>
  <c r="G30" i="1"/>
  <c r="J30" i="1" s="1"/>
  <c r="Q30" i="1" l="1"/>
  <c r="T30" i="1" s="1"/>
  <c r="S29" i="1"/>
  <c r="T29" i="1" s="1"/>
  <c r="Q32" i="1"/>
  <c r="BO32" i="1"/>
  <c r="BQ29" i="1"/>
  <c r="BR29" i="1" s="1"/>
  <c r="BO30" i="1"/>
  <c r="BR30" i="1" s="1"/>
  <c r="AU33" i="1"/>
  <c r="AX33" i="1" s="1"/>
  <c r="AW32" i="1"/>
  <c r="AX32" i="1" s="1"/>
  <c r="AU34" i="1"/>
  <c r="AL29" i="1"/>
  <c r="AM26" i="1"/>
  <c r="AN26" i="1" s="1"/>
  <c r="BJ32" i="1"/>
  <c r="BJ30" i="1"/>
  <c r="BM30" i="1" s="1"/>
  <c r="BL29" i="1"/>
  <c r="BM29" i="1" s="1"/>
  <c r="BG29" i="1"/>
  <c r="BH29" i="1" s="1"/>
  <c r="BE32" i="1"/>
  <c r="BE30" i="1"/>
  <c r="BH30" i="1" s="1"/>
  <c r="AF30" i="1"/>
  <c r="AI30" i="1" s="1"/>
  <c r="AF32" i="1"/>
  <c r="AH29" i="1"/>
  <c r="AI29" i="1" s="1"/>
  <c r="I32" i="1"/>
  <c r="J32" i="1" s="1"/>
  <c r="G33" i="1"/>
  <c r="J33" i="1" s="1"/>
  <c r="G34" i="1"/>
  <c r="AZ34" i="1"/>
  <c r="AZ33" i="1"/>
  <c r="BC33" i="1" s="1"/>
  <c r="BB32" i="1"/>
  <c r="BC32" i="1" s="1"/>
  <c r="B32" i="1"/>
  <c r="B30" i="1"/>
  <c r="E30" i="1" s="1"/>
  <c r="D29" i="1"/>
  <c r="E29" i="1" s="1"/>
  <c r="BW23" i="1"/>
  <c r="BU30" i="1"/>
  <c r="BU32" i="1"/>
  <c r="BU33" i="1" s="1"/>
  <c r="L30" i="1"/>
  <c r="O30" i="1" s="1"/>
  <c r="L32" i="1"/>
  <c r="N29" i="1"/>
  <c r="O29" i="1" s="1"/>
  <c r="AK34" i="1"/>
  <c r="AK33" i="1"/>
  <c r="V33" i="1"/>
  <c r="Y33" i="1" s="1"/>
  <c r="X32" i="1"/>
  <c r="Y32" i="1" s="1"/>
  <c r="V34" i="1"/>
  <c r="BV26" i="1"/>
  <c r="BW26" i="1" s="1"/>
  <c r="BT29" i="1"/>
  <c r="AP30" i="1"/>
  <c r="AS30" i="1" s="1"/>
  <c r="AP32" i="1"/>
  <c r="AR29" i="1"/>
  <c r="AS29" i="1" s="1"/>
  <c r="BT30" i="1" l="1"/>
  <c r="BW30" i="1" s="1"/>
  <c r="BT32" i="1"/>
  <c r="BV29" i="1"/>
  <c r="BW29" i="1" s="1"/>
  <c r="BJ34" i="1"/>
  <c r="BL32" i="1"/>
  <c r="BM32" i="1" s="1"/>
  <c r="BJ33" i="1"/>
  <c r="BM33" i="1" s="1"/>
  <c r="AL32" i="1"/>
  <c r="AL30" i="1"/>
  <c r="AN30" i="1" s="1"/>
  <c r="AM29" i="1"/>
  <c r="AN29" i="1" s="1"/>
  <c r="L34" i="1"/>
  <c r="N32" i="1"/>
  <c r="O32" i="1" s="1"/>
  <c r="L33" i="1"/>
  <c r="O33" i="1" s="1"/>
  <c r="BG32" i="1"/>
  <c r="BH32" i="1" s="1"/>
  <c r="BE34" i="1"/>
  <c r="BE33" i="1"/>
  <c r="BH33" i="1" s="1"/>
  <c r="BQ32" i="1"/>
  <c r="BR32" i="1" s="1"/>
  <c r="BO34" i="1"/>
  <c r="BO33" i="1"/>
  <c r="BR33" i="1" s="1"/>
  <c r="D32" i="1"/>
  <c r="E32" i="1" s="1"/>
  <c r="B34" i="1"/>
  <c r="B33" i="1"/>
  <c r="E33" i="1" s="1"/>
  <c r="Q33" i="1"/>
  <c r="T33" i="1" s="1"/>
  <c r="Q34" i="1"/>
  <c r="T32" i="1"/>
  <c r="S32" i="1"/>
  <c r="AF34" i="1"/>
  <c r="AF33" i="1"/>
  <c r="AI33" i="1" s="1"/>
  <c r="AH32" i="1"/>
  <c r="AI32" i="1" s="1"/>
  <c r="AP34" i="1"/>
  <c r="AR32" i="1"/>
  <c r="AS32" i="1" s="1"/>
  <c r="AP33" i="1"/>
  <c r="AS33" i="1" s="1"/>
  <c r="AL33" i="1" l="1"/>
  <c r="AN33" i="1" s="1"/>
  <c r="AL34" i="1"/>
  <c r="AM32" i="1"/>
  <c r="AN32" i="1" s="1"/>
  <c r="BV32" i="1"/>
  <c r="BW32" i="1" s="1"/>
  <c r="BT33" i="1"/>
  <c r="BW33" i="1" s="1"/>
</calcChain>
</file>

<file path=xl/sharedStrings.xml><?xml version="1.0" encoding="utf-8"?>
<sst xmlns="http://schemas.openxmlformats.org/spreadsheetml/2006/main" count="196" uniqueCount="82">
  <si>
    <t>REGION  III</t>
  </si>
  <si>
    <t xml:space="preserve"> </t>
  </si>
  <si>
    <t>(In Thousand)</t>
  </si>
  <si>
    <t>AURELCO</t>
  </si>
  <si>
    <t>NEECO I</t>
  </si>
  <si>
    <t>NEECO II - AREA 1</t>
  </si>
  <si>
    <t>NEECO II - AREA 2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</si>
  <si>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</si>
  <si>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</si>
  <si>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</si>
  <si>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</si>
  <si>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</si>
  <si>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</si>
  <si>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</si>
  <si>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</si>
  <si>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</si>
  <si>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</si>
  <si>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T O T A L</t>
  </si>
  <si>
    <t>NEECO II (AREA 1)</t>
  </si>
  <si>
    <t>NEECO II (AREA 2)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</si>
  <si>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</si>
  <si>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</si>
  <si>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</si>
  <si>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</si>
  <si>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</si>
  <si>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</si>
  <si>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</si>
  <si>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</si>
  <si>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</si>
  <si>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</si>
  <si>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</si>
  <si>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</si>
  <si>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</si>
  <si>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</si>
  <si>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</si>
  <si>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</si>
  <si>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</si>
  <si>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</si>
  <si>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</si>
  <si>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</si>
  <si>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</si>
  <si>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</si>
  <si>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</si>
  <si>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</si>
  <si>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 - General Fund</t>
  </si>
  <si>
    <t xml:space="preserve">  Sinking Fund - Loan Fund</t>
  </si>
  <si>
    <t xml:space="preserve">  Sinking Fund - RF/RFSC</t>
  </si>
  <si>
    <t xml:space="preserve">  A/R - Energy Sales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</si>
  <si>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</si>
  <si>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</si>
  <si>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</si>
  <si>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</si>
  <si>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</si>
  <si>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</si>
  <si>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</si>
  <si>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</si>
  <si>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</si>
  <si>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</si>
  <si>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</si>
  <si>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</si>
  <si>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</si>
  <si>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</si>
  <si>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</si>
  <si>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</si>
  <si>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</si>
  <si>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</si>
  <si>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</t>
  </si>
  <si>
    <t xml:space="preserve">  Average Systems Rate (P)</t>
  </si>
  <si>
    <t xml:space="preserve">  Average Power Cost (P)</t>
  </si>
  <si>
    <t xml:space="preserve">  Average Collection Period</t>
  </si>
  <si>
    <t>46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</si>
  <si>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</si>
  <si>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</si>
  <si>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</si>
  <si>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</si>
  <si>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</si>
  <si>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</si>
  <si>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Extra Large</t>
  </si>
  <si>
    <t>AAA - Mega Large</t>
  </si>
  <si>
    <t>AAA -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</si>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</sst>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i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3" fontId="3" fillId="0" borderId="0" xfId="0" applyNumberFormat="1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/>
    </xf>
    <xf numFmtId="43" fontId="2" fillId="0" borderId="0" xfId="1" applyFont="1" applyFill="1"/>
    <xf numFmtId="164" fontId="2" fillId="0" borderId="0" xfId="1" applyNumberFormat="1" applyFont="1" applyFill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2" fillId="0" borderId="0" xfId="0" applyNumberFormat="1" applyFont="1"/>
    <xf numFmtId="43" fontId="2" fillId="0" borderId="0" xfId="1" applyNumberFormat="1" applyFont="1" applyFill="1" applyAlignment="1">
      <alignment horizontal="right"/>
    </xf>
    <xf numFmtId="164" fontId="6" fillId="0" borderId="0" xfId="1" applyNumberFormat="1" applyFont="1" applyFill="1"/>
    <xf numFmtId="164" fontId="4" fillId="0" borderId="0" xfId="1" applyNumberFormat="1" applyFont="1" applyFill="1"/>
    <xf numFmtId="164" fontId="4" fillId="0" borderId="0" xfId="0" applyNumberFormat="1" applyFont="1"/>
    <xf numFmtId="164" fontId="7" fillId="0" borderId="0" xfId="1" applyNumberFormat="1" applyFont="1" applyFill="1"/>
    <xf numFmtId="4" fontId="2" fillId="0" borderId="0" xfId="0" applyNumberFormat="1" applyFont="1" applyAlignment="1">
      <alignment horizontal="left"/>
    </xf>
    <xf numFmtId="4" fontId="2" fillId="0" borderId="0" xfId="1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165" fontId="2" fillId="0" borderId="0" xfId="1" applyNumberFormat="1" applyFont="1" applyFill="1"/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43" fontId="2" fillId="0" borderId="0" xfId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 1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Financial%20and%20Statistic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sagunjgd\Desktop\Consolidated%20Financial%20Profile%20as%20of%20June%2030,%202023_juve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%20from%20Other%20Department/2022/2nd%20Qtr/Statistical%20Operations%202Q%202022%20-%20Nanet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ownloads\Power%20Market%20YT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Zac\Desktop\aa\USB%20Drive\000_JUVEE's%20FILE%20(desktop)\COLLECTION%20EFFICIENCY\2022\02_June%202022%20COLL%20EFF%20final_juv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d Statistical Data"/>
      <sheetName val="Sheet1"/>
    </sheetNames>
    <sheetDataSet>
      <sheetData sheetId="0" refreshError="1"/>
      <sheetData sheetId="1" refreshError="1">
        <row r="11">
          <cell r="A11" t="str">
            <v>Electric Cooperative</v>
          </cell>
          <cell r="C11" t="str">
            <v>Number of Employees</v>
          </cell>
          <cell r="D11" t="str">
            <v>Connection  (Actual Billed)</v>
          </cell>
        </row>
        <row r="12">
          <cell r="A12" t="str">
            <v>BATANELCO</v>
          </cell>
          <cell r="C12">
            <v>65</v>
          </cell>
          <cell r="D12">
            <v>7064</v>
          </cell>
        </row>
        <row r="13">
          <cell r="A13" t="str">
            <v>CAGELCO I</v>
          </cell>
          <cell r="C13">
            <v>326</v>
          </cell>
          <cell r="D13">
            <v>156724</v>
          </cell>
        </row>
        <row r="14">
          <cell r="A14" t="str">
            <v>CAGELCO II</v>
          </cell>
          <cell r="C14">
            <v>280</v>
          </cell>
          <cell r="D14">
            <v>136418</v>
          </cell>
        </row>
        <row r="15">
          <cell r="A15" t="str">
            <v>ISELCO I</v>
          </cell>
          <cell r="C15">
            <v>401</v>
          </cell>
          <cell r="D15">
            <v>221952</v>
          </cell>
        </row>
        <row r="16">
          <cell r="A16" t="str">
            <v>ISELCO II</v>
          </cell>
          <cell r="C16">
            <v>475</v>
          </cell>
          <cell r="D16">
            <v>0</v>
          </cell>
        </row>
        <row r="17">
          <cell r="A17" t="str">
            <v>NUVELCO</v>
          </cell>
          <cell r="C17">
            <v>341</v>
          </cell>
          <cell r="D17">
            <v>111008</v>
          </cell>
        </row>
        <row r="18">
          <cell r="A18" t="str">
            <v>QUIRELCO</v>
          </cell>
          <cell r="C18">
            <v>128</v>
          </cell>
          <cell r="D18">
            <v>51238</v>
          </cell>
        </row>
        <row r="19">
          <cell r="A19" t="str">
            <v>REGION II</v>
          </cell>
          <cell r="C19">
            <v>2016</v>
          </cell>
          <cell r="D19">
            <v>684404</v>
          </cell>
        </row>
        <row r="20">
          <cell r="A20" t="str">
            <v>AURELCO</v>
          </cell>
          <cell r="C20">
            <v>159</v>
          </cell>
          <cell r="D20">
            <v>58771</v>
          </cell>
        </row>
        <row r="21">
          <cell r="A21" t="str">
            <v>NEECO I</v>
          </cell>
          <cell r="C21">
            <v>206</v>
          </cell>
          <cell r="D21">
            <v>97461</v>
          </cell>
        </row>
        <row r="22">
          <cell r="A22" t="str">
            <v>NEECO II (AREA 1)</v>
          </cell>
          <cell r="C22">
            <v>264</v>
          </cell>
          <cell r="D22">
            <v>144627</v>
          </cell>
        </row>
        <row r="23">
          <cell r="A23" t="str">
            <v>NEECO II (AREA 2)</v>
          </cell>
          <cell r="C23">
            <v>249</v>
          </cell>
          <cell r="D23">
            <v>109383</v>
          </cell>
        </row>
        <row r="24">
          <cell r="A24" t="str">
            <v>PELCO I</v>
          </cell>
          <cell r="C24">
            <v>233</v>
          </cell>
          <cell r="D24">
            <v>118548</v>
          </cell>
        </row>
        <row r="25">
          <cell r="A25" t="str">
            <v>PELCO II</v>
          </cell>
          <cell r="C25">
            <v>539</v>
          </cell>
          <cell r="D25">
            <v>227644</v>
          </cell>
        </row>
        <row r="26">
          <cell r="A26" t="str">
            <v>PELCO III</v>
          </cell>
          <cell r="C26">
            <v>243</v>
          </cell>
          <cell r="D26">
            <v>75566</v>
          </cell>
        </row>
        <row r="27">
          <cell r="A27" t="str">
            <v>PENELCO</v>
          </cell>
          <cell r="C27">
            <v>448</v>
          </cell>
          <cell r="D27">
            <v>181340</v>
          </cell>
        </row>
        <row r="28">
          <cell r="A28" t="str">
            <v>PRESCO</v>
          </cell>
          <cell r="C28">
            <v>60</v>
          </cell>
          <cell r="D28">
            <v>25566</v>
          </cell>
        </row>
        <row r="29">
          <cell r="A29" t="str">
            <v>SAJELCO</v>
          </cell>
          <cell r="C29">
            <v>158</v>
          </cell>
          <cell r="D29">
            <v>40435</v>
          </cell>
        </row>
        <row r="30">
          <cell r="A30" t="str">
            <v>TARELCO I</v>
          </cell>
          <cell r="C30">
            <v>363</v>
          </cell>
          <cell r="D30">
            <v>188087</v>
          </cell>
        </row>
        <row r="31">
          <cell r="A31" t="str">
            <v>TARELCO II</v>
          </cell>
          <cell r="C31">
            <v>246</v>
          </cell>
          <cell r="D31">
            <v>117840</v>
          </cell>
        </row>
        <row r="32">
          <cell r="A32" t="str">
            <v>ZAMECO I</v>
          </cell>
          <cell r="C32">
            <v>146</v>
          </cell>
          <cell r="D32">
            <v>75179</v>
          </cell>
        </row>
        <row r="33">
          <cell r="A33" t="str">
            <v>ZAMECO II</v>
          </cell>
          <cell r="C33">
            <v>228</v>
          </cell>
          <cell r="D33">
            <v>88059</v>
          </cell>
        </row>
        <row r="34">
          <cell r="A34" t="str">
            <v>REGION III</v>
          </cell>
          <cell r="C34">
            <v>3542</v>
          </cell>
          <cell r="D34">
            <v>1548506</v>
          </cell>
        </row>
        <row r="35">
          <cell r="A35" t="str">
            <v>LUZON</v>
          </cell>
          <cell r="C35">
            <v>5558</v>
          </cell>
          <cell r="D35">
            <v>2232910</v>
          </cell>
        </row>
        <row r="36">
          <cell r="A36" t="str">
            <v>AKELCO</v>
          </cell>
          <cell r="C36">
            <v>398</v>
          </cell>
          <cell r="D36">
            <v>153517</v>
          </cell>
        </row>
        <row r="37">
          <cell r="A37" t="str">
            <v>ANTECO</v>
          </cell>
          <cell r="C37">
            <v>150</v>
          </cell>
          <cell r="D37">
            <v>116126</v>
          </cell>
        </row>
        <row r="38">
          <cell r="A38" t="str">
            <v>CAPELCO</v>
          </cell>
          <cell r="C38">
            <v>55</v>
          </cell>
          <cell r="D38">
            <v>174442</v>
          </cell>
        </row>
        <row r="39">
          <cell r="A39" t="str">
            <v>CENECO</v>
          </cell>
          <cell r="C39">
            <v>517</v>
          </cell>
          <cell r="D39">
            <v>213633</v>
          </cell>
        </row>
        <row r="40">
          <cell r="A40" t="str">
            <v>GUIMELCO</v>
          </cell>
          <cell r="C40">
            <v>135</v>
          </cell>
          <cell r="D40">
            <v>36023</v>
          </cell>
        </row>
        <row r="41">
          <cell r="A41" t="str">
            <v>ILECO I</v>
          </cell>
          <cell r="C41">
            <v>299</v>
          </cell>
          <cell r="D41">
            <v>153541</v>
          </cell>
        </row>
        <row r="42">
          <cell r="A42" t="str">
            <v>ILECO II</v>
          </cell>
          <cell r="C42">
            <v>449</v>
          </cell>
          <cell r="D42">
            <v>135975</v>
          </cell>
        </row>
        <row r="43">
          <cell r="A43" t="str">
            <v>ILECO III</v>
          </cell>
          <cell r="C43">
            <v>271</v>
          </cell>
          <cell r="D43">
            <v>109409</v>
          </cell>
        </row>
        <row r="44">
          <cell r="A44" t="str">
            <v>NOCECO</v>
          </cell>
          <cell r="C44">
            <v>394</v>
          </cell>
          <cell r="D44">
            <v>181333</v>
          </cell>
        </row>
        <row r="45">
          <cell r="A45" t="str">
            <v>NONECO</v>
          </cell>
          <cell r="C45">
            <v>340</v>
          </cell>
          <cell r="D45">
            <v>164016</v>
          </cell>
        </row>
        <row r="46">
          <cell r="A46" t="str">
            <v>REGION VI</v>
          </cell>
          <cell r="C46">
            <v>3008</v>
          </cell>
          <cell r="D46">
            <v>1438015</v>
          </cell>
        </row>
        <row r="47">
          <cell r="A47" t="str">
            <v>VISAYAS</v>
          </cell>
          <cell r="C47">
            <v>3008</v>
          </cell>
          <cell r="D47">
            <v>1438015</v>
          </cell>
        </row>
        <row r="48">
          <cell r="A48" t="str">
            <v>ZAMCELCO</v>
          </cell>
          <cell r="C48">
            <v>0</v>
          </cell>
          <cell r="D48">
            <v>122326</v>
          </cell>
        </row>
        <row r="49">
          <cell r="A49" t="str">
            <v>ZAMSURECO I</v>
          </cell>
          <cell r="C49">
            <v>412</v>
          </cell>
          <cell r="D49">
            <v>180064</v>
          </cell>
        </row>
        <row r="50">
          <cell r="A50" t="str">
            <v>ZAMSURECO II</v>
          </cell>
          <cell r="C50">
            <v>512</v>
          </cell>
          <cell r="D50">
            <v>0</v>
          </cell>
        </row>
        <row r="51">
          <cell r="A51" t="str">
            <v>ZANECO</v>
          </cell>
          <cell r="C51">
            <v>523</v>
          </cell>
          <cell r="D51">
            <v>168748</v>
          </cell>
        </row>
        <row r="52">
          <cell r="A52" t="str">
            <v>REGION IX</v>
          </cell>
          <cell r="C52">
            <v>1447</v>
          </cell>
          <cell r="D52">
            <v>471138</v>
          </cell>
        </row>
        <row r="53">
          <cell r="A53" t="str">
            <v>BASELCO</v>
          </cell>
          <cell r="C53">
            <v>259</v>
          </cell>
          <cell r="D53">
            <v>40070</v>
          </cell>
        </row>
        <row r="54">
          <cell r="A54" t="str">
            <v>CASELCO</v>
          </cell>
          <cell r="C54">
            <v>3</v>
          </cell>
          <cell r="D54">
            <v>0</v>
          </cell>
        </row>
        <row r="55">
          <cell r="A55" t="str">
            <v>LASURECO</v>
          </cell>
          <cell r="C55">
            <v>0</v>
          </cell>
          <cell r="D55">
            <v>90683</v>
          </cell>
        </row>
        <row r="56">
          <cell r="A56" t="str">
            <v>MAGELCO</v>
          </cell>
          <cell r="C56">
            <v>0</v>
          </cell>
          <cell r="D56">
            <v>54048</v>
          </cell>
        </row>
        <row r="57">
          <cell r="A57" t="str">
            <v>SIASELCO</v>
          </cell>
          <cell r="C57">
            <v>0</v>
          </cell>
          <cell r="D57">
            <v>0</v>
          </cell>
        </row>
        <row r="58">
          <cell r="A58" t="str">
            <v>SULECO</v>
          </cell>
          <cell r="C58">
            <v>76</v>
          </cell>
          <cell r="D58">
            <v>17500</v>
          </cell>
        </row>
        <row r="59">
          <cell r="A59" t="str">
            <v>TAWELCO</v>
          </cell>
          <cell r="C59">
            <v>0</v>
          </cell>
          <cell r="D59">
            <v>0</v>
          </cell>
        </row>
        <row r="60">
          <cell r="A60" t="str">
            <v>ARMM</v>
          </cell>
          <cell r="C60">
            <v>338</v>
          </cell>
          <cell r="D60">
            <v>202301</v>
          </cell>
        </row>
        <row r="61">
          <cell r="A61" t="str">
            <v>MINDANAO</v>
          </cell>
          <cell r="C61">
            <v>1785</v>
          </cell>
          <cell r="D61">
            <v>673439</v>
          </cell>
        </row>
        <row r="62">
          <cell r="A62" t="str">
            <v>NATIONAL</v>
          </cell>
          <cell r="C62">
            <v>10351</v>
          </cell>
          <cell r="D62">
            <v>4344364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Financial Profile as of June 30, 2023</v>
          </cell>
        </row>
      </sheetData>
      <sheetData sheetId="7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8" refreshError="1"/>
      <sheetData sheetId="9" refreshError="1"/>
      <sheetData sheetId="10">
        <row r="2">
          <cell r="A2" t="str">
            <v>Financial Profile as of June 30, 2023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Financial Profile as of June 30, 2023</v>
          </cell>
        </row>
      </sheetData>
      <sheetData sheetId="17">
        <row r="2">
          <cell r="A2" t="str">
            <v>Financial Profile as of June 30, 2023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35">
          <cell r="D35">
            <v>251801.21413000001</v>
          </cell>
          <cell r="E35">
            <v>261434.12054</v>
          </cell>
          <cell r="F35">
            <v>-9632.906409999996</v>
          </cell>
          <cell r="I35">
            <v>-2.0262667150748506</v>
          </cell>
          <cell r="K35">
            <v>48783.529849999999</v>
          </cell>
        </row>
        <row r="36">
          <cell r="D36">
            <v>232195.30088999998</v>
          </cell>
          <cell r="E36">
            <v>232195.30088999998</v>
          </cell>
          <cell r="F36">
            <v>0</v>
          </cell>
          <cell r="I36">
            <v>0</v>
          </cell>
          <cell r="K36">
            <v>0</v>
          </cell>
        </row>
        <row r="37">
          <cell r="D37">
            <v>271419.40344000002</v>
          </cell>
          <cell r="E37">
            <v>271419.40344000002</v>
          </cell>
          <cell r="F37">
            <v>0</v>
          </cell>
          <cell r="I37">
            <v>0</v>
          </cell>
          <cell r="K37">
            <v>0</v>
          </cell>
        </row>
        <row r="38">
          <cell r="D38">
            <v>839294.42348</v>
          </cell>
          <cell r="E38">
            <v>862505.78335000004</v>
          </cell>
          <cell r="F38">
            <v>-23211.359870000044</v>
          </cell>
          <cell r="I38">
            <v>-2.0000032630627453</v>
          </cell>
          <cell r="K38">
            <v>139473.65818999999</v>
          </cell>
        </row>
        <row r="39">
          <cell r="D39">
            <v>759571.22302999999</v>
          </cell>
          <cell r="E39">
            <v>777783.53301999997</v>
          </cell>
          <cell r="F39">
            <v>-18212.30998999998</v>
          </cell>
          <cell r="I39">
            <v>-1.224995948474904</v>
          </cell>
          <cell r="K39">
            <v>256351.79387999998</v>
          </cell>
        </row>
        <row r="40">
          <cell r="D40">
            <v>366452.64130000002</v>
          </cell>
          <cell r="E40">
            <v>366452.64130000002</v>
          </cell>
          <cell r="F40">
            <v>0</v>
          </cell>
          <cell r="I40">
            <v>0</v>
          </cell>
          <cell r="K40">
            <v>4.6000000000000001E-4</v>
          </cell>
        </row>
        <row r="41">
          <cell r="D41">
            <v>407826.14331999997</v>
          </cell>
          <cell r="E41">
            <v>407826.14908</v>
          </cell>
          <cell r="F41">
            <v>-5.7600000291131437E-3</v>
          </cell>
          <cell r="I41">
            <v>0</v>
          </cell>
          <cell r="K41">
            <v>-5.7599999999999995E-3</v>
          </cell>
        </row>
        <row r="42">
          <cell r="D42">
            <v>218839.18638999999</v>
          </cell>
          <cell r="E42">
            <v>227677.86651999998</v>
          </cell>
          <cell r="F42">
            <v>-8838.6801299999934</v>
          </cell>
          <cell r="I42">
            <v>-2.0000099857036751</v>
          </cell>
          <cell r="K42">
            <v>110816.96763</v>
          </cell>
        </row>
        <row r="43">
          <cell r="D43">
            <v>35149.365149999998</v>
          </cell>
          <cell r="E43">
            <v>35149.366030000005</v>
          </cell>
          <cell r="F43">
            <v>-8.800000068731606E-4</v>
          </cell>
          <cell r="I43">
            <v>0</v>
          </cell>
          <cell r="K43">
            <v>-8.8000000000000003E-4</v>
          </cell>
        </row>
        <row r="45">
          <cell r="D45">
            <v>439866.41647000005</v>
          </cell>
          <cell r="E45">
            <v>460712.05352999998</v>
          </cell>
          <cell r="F45">
            <v>-20845.637059999921</v>
          </cell>
          <cell r="I45">
            <v>-2.0700696989885836</v>
          </cell>
          <cell r="K45">
            <v>189303.85837</v>
          </cell>
        </row>
        <row r="46">
          <cell r="D46">
            <v>28005.19526</v>
          </cell>
          <cell r="E46">
            <v>28005.19526</v>
          </cell>
          <cell r="F46">
            <v>0</v>
          </cell>
          <cell r="I46">
            <v>0</v>
          </cell>
          <cell r="K46">
            <v>0</v>
          </cell>
        </row>
        <row r="47">
          <cell r="D47">
            <v>272252.60712</v>
          </cell>
          <cell r="E47">
            <v>277687.25799999997</v>
          </cell>
          <cell r="F47">
            <v>-5434.6508799999719</v>
          </cell>
          <cell r="I47">
            <v>-2.0000003238478916</v>
          </cell>
          <cell r="K47">
            <v>38683.499000000003</v>
          </cell>
        </row>
        <row r="48">
          <cell r="D48">
            <v>116335.86171</v>
          </cell>
          <cell r="E48">
            <v>116335.86817999999</v>
          </cell>
          <cell r="F48">
            <v>-6.469999992987141E-3</v>
          </cell>
          <cell r="I48">
            <v>0</v>
          </cell>
          <cell r="K48">
            <v>-6.4700000000000001E-3</v>
          </cell>
        </row>
        <row r="49">
          <cell r="I49">
            <v>-1.779252312739497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D20">
            <v>167665.70047000001</v>
          </cell>
        </row>
        <row r="35">
          <cell r="D35">
            <v>232535.46513</v>
          </cell>
          <cell r="E35">
            <v>242168.37153999999</v>
          </cell>
          <cell r="F35">
            <v>-9632.906409999996</v>
          </cell>
          <cell r="I35">
            <v>-2.0000067290405741</v>
          </cell>
          <cell r="K35">
            <v>64321.440849999999</v>
          </cell>
        </row>
        <row r="36">
          <cell r="D36">
            <v>232195.30088999998</v>
          </cell>
          <cell r="E36">
            <v>232195.30088999998</v>
          </cell>
          <cell r="F36">
            <v>0</v>
          </cell>
          <cell r="K36">
            <v>0</v>
          </cell>
        </row>
        <row r="38">
          <cell r="D38">
            <v>792871.77948000003</v>
          </cell>
          <cell r="E38">
            <v>804658.04611999996</v>
          </cell>
          <cell r="F38">
            <v>-11786.266639999929</v>
          </cell>
          <cell r="I38">
            <v>-1.0155618572694765</v>
          </cell>
          <cell r="K38">
            <v>183958.31741999998</v>
          </cell>
        </row>
        <row r="39">
          <cell r="D39">
            <v>700102.25902999996</v>
          </cell>
          <cell r="E39">
            <v>718314.56602000003</v>
          </cell>
          <cell r="F39">
            <v>-18212.30699000007</v>
          </cell>
          <cell r="I39">
            <v>-1.2249957466889836</v>
          </cell>
          <cell r="K39">
            <v>294737.15714999998</v>
          </cell>
        </row>
        <row r="42">
          <cell r="D42">
            <v>201161.91438999999</v>
          </cell>
          <cell r="E42">
            <v>210000.59451999998</v>
          </cell>
          <cell r="F42">
            <v>-8838.6801299999934</v>
          </cell>
          <cell r="I42">
            <v>-2.0000099857036751</v>
          </cell>
          <cell r="K42">
            <v>120932.73563</v>
          </cell>
        </row>
        <row r="45">
          <cell r="D45">
            <v>399586.34847000003</v>
          </cell>
          <cell r="E45">
            <v>420078.77352999995</v>
          </cell>
          <cell r="F45">
            <v>-20492.425059999921</v>
          </cell>
          <cell r="I45">
            <v>-2.0713205041213714</v>
          </cell>
          <cell r="K45">
            <v>209966.47566999999</v>
          </cell>
        </row>
        <row r="46">
          <cell r="E46">
            <v>28005.19526</v>
          </cell>
          <cell r="F46">
            <v>0</v>
          </cell>
          <cell r="K46">
            <v>0</v>
          </cell>
        </row>
        <row r="47">
          <cell r="D47">
            <v>261383.30712000001</v>
          </cell>
          <cell r="E47">
            <v>266817.95799999998</v>
          </cell>
          <cell r="F47">
            <v>-5434.6508799999719</v>
          </cell>
          <cell r="I47">
            <v>-2.0000003238478916</v>
          </cell>
          <cell r="K47">
            <v>46477.749000000003</v>
          </cell>
        </row>
        <row r="48">
          <cell r="D48">
            <v>111749.19670999999</v>
          </cell>
          <cell r="E48">
            <v>111749.20318</v>
          </cell>
          <cell r="F48">
            <v>-6.4700000075390562E-3</v>
          </cell>
          <cell r="K48">
            <v>4452.42353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"/>
    </sheetNames>
    <sheetDataSet>
      <sheetData sheetId="0">
        <row r="34">
          <cell r="E34">
            <v>36109203</v>
          </cell>
          <cell r="F34">
            <v>33259142</v>
          </cell>
        </row>
        <row r="35">
          <cell r="E35">
            <v>207927454</v>
          </cell>
          <cell r="F35">
            <v>190837344</v>
          </cell>
        </row>
        <row r="36">
          <cell r="E36">
            <v>227060556</v>
          </cell>
          <cell r="F36">
            <v>208719741</v>
          </cell>
        </row>
        <row r="37">
          <cell r="E37">
            <v>137024137</v>
          </cell>
          <cell r="F37">
            <v>124727342</v>
          </cell>
        </row>
        <row r="38">
          <cell r="E38">
            <v>161844789.17966482</v>
          </cell>
          <cell r="F38">
            <v>145439683.10000002</v>
          </cell>
        </row>
        <row r="39">
          <cell r="E39">
            <v>167979081.34999999</v>
          </cell>
          <cell r="F39">
            <v>154309057.41</v>
          </cell>
        </row>
        <row r="40">
          <cell r="E40">
            <v>60046438</v>
          </cell>
          <cell r="F40">
            <v>54588597</v>
          </cell>
        </row>
        <row r="41">
          <cell r="E41">
            <v>43085026</v>
          </cell>
          <cell r="F41">
            <v>38703940</v>
          </cell>
        </row>
        <row r="42">
          <cell r="E42">
            <v>212623848.94</v>
          </cell>
          <cell r="F42">
            <v>198715428</v>
          </cell>
        </row>
        <row r="43">
          <cell r="E43">
            <v>387449581.80016708</v>
          </cell>
          <cell r="F43">
            <v>344940886.19000006</v>
          </cell>
        </row>
        <row r="44">
          <cell r="E44">
            <v>157658313</v>
          </cell>
          <cell r="F44">
            <v>144281525.39000002</v>
          </cell>
        </row>
        <row r="45">
          <cell r="E45">
            <v>387965938.61399996</v>
          </cell>
          <cell r="F45">
            <v>362754713.13999999</v>
          </cell>
        </row>
        <row r="46">
          <cell r="E46">
            <v>87271199.085000008</v>
          </cell>
        </row>
        <row r="47">
          <cell r="E47">
            <v>104285432.23999999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Market YTD"/>
      <sheetName val="Sheet1"/>
    </sheetNames>
    <sheetDataSet>
      <sheetData sheetId="0" refreshError="1"/>
      <sheetData sheetId="1" refreshError="1">
        <row r="13">
          <cell r="A13" t="str">
            <v>BATANELCO</v>
          </cell>
          <cell r="B13">
            <v>339509.8</v>
          </cell>
          <cell r="C13">
            <v>6.17829427514486</v>
          </cell>
          <cell r="E13">
            <v>5142292</v>
          </cell>
          <cell r="F13">
            <v>13401</v>
          </cell>
          <cell r="G13">
            <v>2278</v>
          </cell>
        </row>
        <row r="14">
          <cell r="A14" t="str">
            <v>CAGELCO I</v>
          </cell>
          <cell r="B14">
            <v>18577620</v>
          </cell>
          <cell r="C14">
            <v>11.296233287056401</v>
          </cell>
          <cell r="E14">
            <v>145681004</v>
          </cell>
          <cell r="F14">
            <v>199913</v>
          </cell>
          <cell r="G14">
            <v>68725.210000000006</v>
          </cell>
        </row>
        <row r="15">
          <cell r="A15" t="str">
            <v>CAGELCO II</v>
          </cell>
          <cell r="B15">
            <v>9635114.9000000004</v>
          </cell>
          <cell r="C15">
            <v>9.4590398951028494</v>
          </cell>
          <cell r="E15">
            <v>91999963</v>
          </cell>
          <cell r="F15">
            <v>226369</v>
          </cell>
          <cell r="G15">
            <v>41263.040000000001</v>
          </cell>
        </row>
        <row r="16">
          <cell r="A16" t="str">
            <v>ISELCO I</v>
          </cell>
          <cell r="B16">
            <v>30422881.59</v>
          </cell>
          <cell r="C16">
            <v>11.4368541107787</v>
          </cell>
          <cell r="E16">
            <v>235036428.81</v>
          </cell>
          <cell r="F16">
            <v>548118.69999999995</v>
          </cell>
          <cell r="G16">
            <v>99169.88</v>
          </cell>
        </row>
        <row r="17">
          <cell r="A17" t="str">
            <v>NUVELCO</v>
          </cell>
          <cell r="B17">
            <v>11307729.33</v>
          </cell>
          <cell r="C17">
            <v>7.0042831606013101</v>
          </cell>
          <cell r="E17">
            <v>149945221.05000001</v>
          </cell>
          <cell r="F17">
            <v>187258</v>
          </cell>
          <cell r="G17">
            <v>32152.34</v>
          </cell>
        </row>
        <row r="18">
          <cell r="A18" t="str">
            <v>QUIRELCO</v>
          </cell>
          <cell r="B18">
            <v>3332897.2</v>
          </cell>
          <cell r="C18">
            <v>11.359199638757399</v>
          </cell>
          <cell r="E18">
            <v>26008053.800000001</v>
          </cell>
          <cell r="F18">
            <v>0</v>
          </cell>
          <cell r="G18">
            <v>11992</v>
          </cell>
        </row>
        <row r="19">
          <cell r="B19">
            <v>73615752.819999993</v>
          </cell>
          <cell r="C19">
            <v>10.103674360157299</v>
          </cell>
          <cell r="E19">
            <v>653812962.65999997</v>
          </cell>
          <cell r="F19">
            <v>1175059.7</v>
          </cell>
          <cell r="G19">
            <v>255580.47</v>
          </cell>
        </row>
        <row r="20">
          <cell r="A20" t="str">
            <v>AURELCO</v>
          </cell>
          <cell r="B20">
            <v>2778554</v>
          </cell>
          <cell r="C20">
            <v>7.6948638273738696</v>
          </cell>
          <cell r="E20">
            <v>33259142</v>
          </cell>
          <cell r="F20">
            <v>71507</v>
          </cell>
          <cell r="G20">
            <v>13452</v>
          </cell>
        </row>
        <row r="21">
          <cell r="A21" t="str">
            <v>NEECO I</v>
          </cell>
          <cell r="B21">
            <v>12076911</v>
          </cell>
          <cell r="C21">
            <v>8.8137106822281996</v>
          </cell>
          <cell r="E21">
            <v>124727342</v>
          </cell>
          <cell r="F21">
            <v>219884</v>
          </cell>
          <cell r="G21">
            <v>46009.599999999999</v>
          </cell>
        </row>
        <row r="22">
          <cell r="A22" t="str">
            <v>NEECO II (AREA 1)</v>
          </cell>
          <cell r="B22">
            <v>16148259.869999999</v>
          </cell>
          <cell r="C22">
            <v>9.9776211225670295</v>
          </cell>
          <cell r="E22">
            <v>145439683.09999999</v>
          </cell>
          <cell r="F22">
            <v>256846.2</v>
          </cell>
          <cell r="G22">
            <v>56859.57</v>
          </cell>
        </row>
        <row r="23">
          <cell r="A23" t="str">
            <v>NEECO II (AREA 2)</v>
          </cell>
          <cell r="B23">
            <v>13474929.939999999</v>
          </cell>
          <cell r="C23">
            <v>8.0217904704001395</v>
          </cell>
          <cell r="E23">
            <v>154309057.41</v>
          </cell>
          <cell r="F23">
            <v>195094</v>
          </cell>
          <cell r="G23">
            <v>57219.12</v>
          </cell>
        </row>
        <row r="24">
          <cell r="A24" t="str">
            <v>PELCO I</v>
          </cell>
          <cell r="B24">
            <v>13600352.939999999</v>
          </cell>
          <cell r="C24">
            <v>6.3964381266740498</v>
          </cell>
          <cell r="E24">
            <v>198715428</v>
          </cell>
          <cell r="F24">
            <v>308068</v>
          </cell>
          <cell r="G24">
            <v>85779</v>
          </cell>
        </row>
        <row r="25">
          <cell r="A25" t="str">
            <v>PELCO II</v>
          </cell>
          <cell r="B25">
            <v>42146183.009999998</v>
          </cell>
          <cell r="C25">
            <v>10.877849658321701</v>
          </cell>
          <cell r="E25">
            <v>344940886.19</v>
          </cell>
          <cell r="F25">
            <v>362512.6</v>
          </cell>
          <cell r="G25">
            <v>136291.17000000001</v>
          </cell>
        </row>
        <row r="26">
          <cell r="A26" t="str">
            <v>PELCO III</v>
          </cell>
          <cell r="B26">
            <v>13155586.609999999</v>
          </cell>
          <cell r="C26">
            <v>8.3443659643878103</v>
          </cell>
          <cell r="E26">
            <v>144281525.38999999</v>
          </cell>
          <cell r="F26">
            <v>221201</v>
          </cell>
          <cell r="G26">
            <v>50823</v>
          </cell>
        </row>
        <row r="27">
          <cell r="A27" t="str">
            <v>PENELCO</v>
          </cell>
          <cell r="B27">
            <v>24645963.469999999</v>
          </cell>
          <cell r="C27">
            <v>6.3526101178627403</v>
          </cell>
          <cell r="E27">
            <v>362754713.13999999</v>
          </cell>
          <cell r="F27">
            <v>565262</v>
          </cell>
          <cell r="G27">
            <v>126991.45</v>
          </cell>
        </row>
        <row r="28">
          <cell r="A28" t="str">
            <v>PRESCO</v>
          </cell>
          <cell r="B28">
            <v>4341333</v>
          </cell>
          <cell r="C28">
            <v>10.0761990952495</v>
          </cell>
          <cell r="E28">
            <v>38703940</v>
          </cell>
          <cell r="F28">
            <v>39753</v>
          </cell>
          <cell r="G28">
            <v>14050.13</v>
          </cell>
        </row>
        <row r="29">
          <cell r="A29" t="str">
            <v>SAJELCO</v>
          </cell>
          <cell r="B29">
            <v>5344913</v>
          </cell>
          <cell r="C29">
            <v>8.9012990245982593</v>
          </cell>
          <cell r="E29">
            <v>54588597</v>
          </cell>
          <cell r="F29">
            <v>112928</v>
          </cell>
          <cell r="G29">
            <v>24641.05</v>
          </cell>
        </row>
        <row r="30">
          <cell r="A30" t="str">
            <v>TARELCO I</v>
          </cell>
          <cell r="B30">
            <v>16735288</v>
          </cell>
          <cell r="C30">
            <v>8.0486187264140696</v>
          </cell>
          <cell r="E30">
            <v>190837344</v>
          </cell>
          <cell r="F30">
            <v>354822</v>
          </cell>
          <cell r="G30">
            <v>70038.62</v>
          </cell>
        </row>
        <row r="31">
          <cell r="A31" t="str">
            <v>TARELCO II</v>
          </cell>
          <cell r="B31">
            <v>18013570</v>
          </cell>
          <cell r="C31">
            <v>7.9333770326890196</v>
          </cell>
          <cell r="E31">
            <v>208719741</v>
          </cell>
          <cell r="F31">
            <v>327245</v>
          </cell>
          <cell r="G31">
            <v>73311.839999999997</v>
          </cell>
        </row>
        <row r="32">
          <cell r="A32" t="str">
            <v>ZAMECO I</v>
          </cell>
          <cell r="B32">
            <v>7385199.5999999996</v>
          </cell>
          <cell r="C32">
            <v>8.4623560534989792</v>
          </cell>
          <cell r="E32">
            <v>79715387.5</v>
          </cell>
          <cell r="F32">
            <v>170612</v>
          </cell>
          <cell r="G32">
            <v>28238.78</v>
          </cell>
        </row>
        <row r="33">
          <cell r="A33" t="str">
            <v>ZAMECO II</v>
          </cell>
          <cell r="B33">
            <v>9914874.7400000002</v>
          </cell>
          <cell r="C33">
            <v>9.5074398475734796</v>
          </cell>
          <cell r="E33">
            <v>94147656.5</v>
          </cell>
          <cell r="F33">
            <v>222901</v>
          </cell>
          <cell r="G33">
            <v>34115.26</v>
          </cell>
        </row>
        <row r="34">
          <cell r="B34">
            <v>199761919.18000001</v>
          </cell>
          <cell r="C34">
            <v>8.3992480159551608</v>
          </cell>
          <cell r="E34">
            <v>2175140443.23</v>
          </cell>
          <cell r="F34">
            <v>3428635.8</v>
          </cell>
          <cell r="G34">
            <v>817820.59</v>
          </cell>
        </row>
        <row r="35">
          <cell r="B35">
            <v>273377672</v>
          </cell>
          <cell r="C35">
            <v>8.7989511186845899</v>
          </cell>
          <cell r="E35">
            <v>2828953405.8899999</v>
          </cell>
          <cell r="F35">
            <v>4603695.5</v>
          </cell>
          <cell r="G35">
            <v>1073401.06</v>
          </cell>
        </row>
        <row r="36">
          <cell r="A36" t="str">
            <v>AKELCO</v>
          </cell>
          <cell r="B36">
            <v>17635511.280000001</v>
          </cell>
          <cell r="C36">
            <v>9.9778642562550406</v>
          </cell>
          <cell r="E36">
            <v>159110842.72</v>
          </cell>
          <cell r="F36">
            <v>0</v>
          </cell>
          <cell r="G36">
            <v>60627</v>
          </cell>
        </row>
        <row r="37">
          <cell r="A37" t="str">
            <v>ANTECO</v>
          </cell>
          <cell r="B37">
            <v>6850319.0999999996</v>
          </cell>
          <cell r="C37">
            <v>8.0544167023278508</v>
          </cell>
          <cell r="E37">
            <v>78038313.900000006</v>
          </cell>
          <cell r="F37">
            <v>161835</v>
          </cell>
          <cell r="G37">
            <v>22730</v>
          </cell>
        </row>
        <row r="38">
          <cell r="A38" t="str">
            <v>CAPELCO</v>
          </cell>
          <cell r="B38">
            <v>15169016.949999999</v>
          </cell>
          <cell r="C38">
            <v>10.2325137256554</v>
          </cell>
          <cell r="E38">
            <v>132789987.14</v>
          </cell>
          <cell r="F38">
            <v>284305</v>
          </cell>
          <cell r="G38">
            <v>51125.760000000002</v>
          </cell>
        </row>
        <row r="39">
          <cell r="A39" t="str">
            <v>CENECO</v>
          </cell>
          <cell r="B39">
            <v>56266013</v>
          </cell>
          <cell r="C39">
            <v>11.753868403881899</v>
          </cell>
          <cell r="E39">
            <v>421999565</v>
          </cell>
          <cell r="F39">
            <v>436506</v>
          </cell>
          <cell r="G39">
            <v>164256</v>
          </cell>
        </row>
        <row r="40">
          <cell r="A40" t="str">
            <v>GUIMELCO</v>
          </cell>
          <cell r="B40">
            <v>2786549.5</v>
          </cell>
          <cell r="C40">
            <v>10.1035862978877</v>
          </cell>
          <cell r="E40">
            <v>24709039.5</v>
          </cell>
          <cell r="F40">
            <v>84217</v>
          </cell>
          <cell r="G40">
            <v>9997</v>
          </cell>
        </row>
        <row r="41">
          <cell r="A41" t="str">
            <v>ILECO I</v>
          </cell>
          <cell r="B41">
            <v>16622573.439999999</v>
          </cell>
          <cell r="C41">
            <v>8.2908496942533407</v>
          </cell>
          <cell r="E41">
            <v>183651186.52000001</v>
          </cell>
          <cell r="F41">
            <v>219242</v>
          </cell>
          <cell r="G41">
            <v>65800.42</v>
          </cell>
        </row>
        <row r="42">
          <cell r="A42" t="str">
            <v>ILECO II</v>
          </cell>
          <cell r="B42">
            <v>14739488.59</v>
          </cell>
          <cell r="C42">
            <v>11.2676495006049</v>
          </cell>
          <cell r="E42">
            <v>115904857.84</v>
          </cell>
          <cell r="F42">
            <v>168105.53</v>
          </cell>
          <cell r="G42">
            <v>42931.839999999997</v>
          </cell>
        </row>
        <row r="43">
          <cell r="A43" t="str">
            <v>ILECO III</v>
          </cell>
          <cell r="B43">
            <v>6261314.8200000003</v>
          </cell>
          <cell r="C43">
            <v>7.8973971391450002</v>
          </cell>
          <cell r="E43">
            <v>72838607.799999997</v>
          </cell>
          <cell r="F43">
            <v>183348.94</v>
          </cell>
          <cell r="G43">
            <v>26779.33</v>
          </cell>
        </row>
        <row r="44">
          <cell r="A44" t="str">
            <v>NOCECO</v>
          </cell>
          <cell r="B44">
            <v>24891830</v>
          </cell>
          <cell r="C44">
            <v>15.7293464741129</v>
          </cell>
          <cell r="E44">
            <v>133078184</v>
          </cell>
          <cell r="F44">
            <v>280871</v>
          </cell>
          <cell r="G44">
            <v>56487</v>
          </cell>
        </row>
        <row r="45">
          <cell r="A45" t="str">
            <v>NONECO</v>
          </cell>
          <cell r="B45">
            <v>16620322.310000001</v>
          </cell>
          <cell r="C45">
            <v>11.656581866165901</v>
          </cell>
          <cell r="E45">
            <v>125742229.72</v>
          </cell>
          <cell r="F45">
            <v>220604</v>
          </cell>
          <cell r="G45">
            <v>44038.18</v>
          </cell>
        </row>
        <row r="46">
          <cell r="B46">
            <v>177842938.99000001</v>
          </cell>
          <cell r="C46">
            <v>10.9257262160991</v>
          </cell>
          <cell r="E46">
            <v>1447862814.1400001</v>
          </cell>
          <cell r="F46">
            <v>2039034.47</v>
          </cell>
          <cell r="G46">
            <v>544772.53</v>
          </cell>
        </row>
        <row r="47">
          <cell r="B47">
            <v>177842938.99000001</v>
          </cell>
          <cell r="C47">
            <v>10.9257262160991</v>
          </cell>
          <cell r="E47">
            <v>1447862814.1400001</v>
          </cell>
          <cell r="F47">
            <v>2039034.47</v>
          </cell>
          <cell r="G47">
            <v>544772.53</v>
          </cell>
        </row>
        <row r="48">
          <cell r="A48" t="str">
            <v>ZAMCELCO</v>
          </cell>
          <cell r="B48">
            <v>81801186.280000001</v>
          </cell>
          <cell r="C48">
            <v>21.854275998649801</v>
          </cell>
          <cell r="E48">
            <v>292224766.01999998</v>
          </cell>
          <cell r="F48">
            <v>276936</v>
          </cell>
          <cell r="G48">
            <v>118070.77</v>
          </cell>
        </row>
        <row r="49">
          <cell r="A49" t="str">
            <v>ZAMSURECO I</v>
          </cell>
          <cell r="B49">
            <v>18915597.43</v>
          </cell>
          <cell r="C49">
            <v>12.3063596620434</v>
          </cell>
          <cell r="E49">
            <v>134211998.15000001</v>
          </cell>
          <cell r="F49">
            <v>578276.42000000004</v>
          </cell>
          <cell r="G49">
            <v>49729.71</v>
          </cell>
        </row>
        <row r="50">
          <cell r="A50" t="str">
            <v>ZANECO</v>
          </cell>
          <cell r="B50">
            <v>15206662.529999999</v>
          </cell>
          <cell r="C50">
            <v>10.187105355759099</v>
          </cell>
          <cell r="E50">
            <v>133761486.84999999</v>
          </cell>
          <cell r="F50">
            <v>305486.25</v>
          </cell>
          <cell r="G50">
            <v>49561.4</v>
          </cell>
        </row>
        <row r="51">
          <cell r="B51">
            <v>115923446.23999999</v>
          </cell>
          <cell r="C51">
            <v>17.1159691934443</v>
          </cell>
          <cell r="E51">
            <v>560198251.01999998</v>
          </cell>
          <cell r="F51">
            <v>1160698.67</v>
          </cell>
          <cell r="G51">
            <v>217361.88</v>
          </cell>
        </row>
        <row r="52">
          <cell r="A52" t="str">
            <v>BASELCO</v>
          </cell>
          <cell r="B52">
            <v>6807450.96</v>
          </cell>
          <cell r="C52">
            <v>22.165107786309399</v>
          </cell>
          <cell r="E52">
            <v>23806559.5</v>
          </cell>
          <cell r="F52">
            <v>98454.49</v>
          </cell>
          <cell r="G52">
            <v>12442</v>
          </cell>
        </row>
        <row r="53">
          <cell r="A53" t="str">
            <v>LASURECO</v>
          </cell>
          <cell r="B53">
            <v>36125483.420000002</v>
          </cell>
          <cell r="C53">
            <v>38.2989686578263</v>
          </cell>
          <cell r="E53">
            <v>58162544.579999998</v>
          </cell>
          <cell r="F53">
            <v>36923</v>
          </cell>
          <cell r="G53">
            <v>42610</v>
          </cell>
        </row>
        <row r="54">
          <cell r="A54" t="str">
            <v>MAGELCO</v>
          </cell>
          <cell r="B54">
            <v>14969359.43</v>
          </cell>
          <cell r="C54">
            <v>23.835623886672099</v>
          </cell>
          <cell r="E54">
            <v>47359746</v>
          </cell>
          <cell r="F54">
            <v>473359.91</v>
          </cell>
          <cell r="G54">
            <v>22455.43</v>
          </cell>
        </row>
        <row r="55">
          <cell r="A55" t="str">
            <v>SULECO</v>
          </cell>
          <cell r="B55">
            <v>3034917.99</v>
          </cell>
          <cell r="C55">
            <v>10.322398086777699</v>
          </cell>
          <cell r="E55">
            <v>26203419.010000002</v>
          </cell>
          <cell r="F55">
            <v>162951</v>
          </cell>
          <cell r="G55">
            <v>9410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COLL EFF YELLOW ECs"/>
      <sheetName val="02_June 2022 COLL EFF final_juv"/>
    </sheetNames>
    <sheetDataSet>
      <sheetData sheetId="0" refreshError="1">
        <row r="13">
          <cell r="D13">
            <v>94.019676557229076</v>
          </cell>
        </row>
        <row r="27">
          <cell r="D27">
            <v>96.71</v>
          </cell>
        </row>
        <row r="28">
          <cell r="D28">
            <v>90.9</v>
          </cell>
        </row>
        <row r="29">
          <cell r="D29">
            <v>95.309999999999988</v>
          </cell>
        </row>
        <row r="30">
          <cell r="D30">
            <v>98.38</v>
          </cell>
        </row>
        <row r="31">
          <cell r="D31">
            <v>99.99</v>
          </cell>
        </row>
        <row r="32">
          <cell r="D32">
            <v>95.59</v>
          </cell>
        </row>
        <row r="33">
          <cell r="D33">
            <v>99.17</v>
          </cell>
        </row>
        <row r="34">
          <cell r="D34">
            <v>99</v>
          </cell>
        </row>
        <row r="35">
          <cell r="D35" t="str">
            <v>100.00</v>
          </cell>
        </row>
        <row r="36">
          <cell r="D36">
            <v>97.59</v>
          </cell>
        </row>
        <row r="37">
          <cell r="D37">
            <v>96.47</v>
          </cell>
        </row>
        <row r="38">
          <cell r="D38">
            <v>96.240000000000009</v>
          </cell>
        </row>
        <row r="39">
          <cell r="D39">
            <v>94</v>
          </cell>
        </row>
        <row r="40">
          <cell r="D40">
            <v>96.56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K76"/>
  <sheetViews>
    <sheetView tabSelected="1" zoomScale="70" zoomScaleNormal="70" zoomScaleSheetLayoutView="70" workbookViewId="0">
      <pane xSplit="1" ySplit="9" topLeftCell="B56" activePane="bottomRight" state="frozen"/>
      <selection activeCell="C83" sqref="C83"/>
      <selection pane="topRight" activeCell="C83" sqref="C83"/>
      <selection pane="bottomLeft" activeCell="C83" sqref="C83"/>
      <selection pane="bottomRight" activeCell="A77" sqref="A77"/>
    </sheetView>
  </sheetViews>
  <sheetFormatPr defaultColWidth="12.5546875" defaultRowHeight="15" x14ac:dyDescent="0.25"/>
  <cols>
    <col min="1" max="1" width="44.109375" style="2" customWidth="1"/>
    <col min="2" max="3" width="14.33203125" style="2" customWidth="1"/>
    <col min="4" max="5" width="15.109375" style="2" bestFit="1" customWidth="1"/>
    <col min="6" max="6" width="2" style="2" customWidth="1"/>
    <col min="7" max="8" width="16.109375" style="2" customWidth="1"/>
    <col min="9" max="9" width="15.109375" style="2" bestFit="1" customWidth="1"/>
    <col min="10" max="10" width="12.5546875" style="2" bestFit="1" customWidth="1"/>
    <col min="11" max="11" width="1.33203125" style="2" customWidth="1"/>
    <col min="12" max="13" width="16.109375" style="2" customWidth="1"/>
    <col min="14" max="14" width="15.109375" style="2" bestFit="1" customWidth="1"/>
    <col min="15" max="15" width="17" style="2" bestFit="1" customWidth="1"/>
    <col min="16" max="16" width="1.109375" style="2" customWidth="1"/>
    <col min="17" max="18" width="16.109375" style="2" customWidth="1"/>
    <col min="19" max="20" width="15.109375" style="2" bestFit="1" customWidth="1"/>
    <col min="21" max="21" width="1.5546875" style="2" customWidth="1"/>
    <col min="22" max="23" width="16.109375" style="2" customWidth="1"/>
    <col min="24" max="24" width="15.109375" style="2" bestFit="1" customWidth="1"/>
    <col min="25" max="25" width="10.5546875" style="2" customWidth="1"/>
    <col min="26" max="26" width="1.5546875" style="2" customWidth="1"/>
    <col min="27" max="28" width="16.109375" style="2" customWidth="1"/>
    <col min="29" max="29" width="15.109375" style="2" bestFit="1" customWidth="1"/>
    <col min="30" max="30" width="11" style="2" bestFit="1" customWidth="1"/>
    <col min="31" max="31" width="1.44140625" style="2" customWidth="1"/>
    <col min="32" max="33" width="16.109375" style="2" customWidth="1"/>
    <col min="34" max="35" width="15.109375" style="2" bestFit="1" customWidth="1"/>
    <col min="36" max="36" width="1.5546875" style="2" customWidth="1"/>
    <col min="37" max="38" width="16.109375" style="2" customWidth="1"/>
    <col min="39" max="39" width="15.109375" style="2" bestFit="1" customWidth="1"/>
    <col min="40" max="40" width="10.6640625" style="2" bestFit="1" customWidth="1"/>
    <col min="41" max="41" width="1.44140625" style="2" customWidth="1"/>
    <col min="42" max="43" width="14.33203125" style="2" customWidth="1"/>
    <col min="44" max="44" width="14" style="2" bestFit="1" customWidth="1"/>
    <col min="45" max="45" width="11.6640625" style="2" bestFit="1" customWidth="1"/>
    <col min="46" max="46" width="1.109375" style="2" customWidth="1"/>
    <col min="47" max="48" width="14.33203125" style="2" customWidth="1"/>
    <col min="49" max="49" width="14.44140625" style="2" bestFit="1" customWidth="1"/>
    <col min="50" max="50" width="12.5546875" style="2" bestFit="1" customWidth="1"/>
    <col min="51" max="51" width="0.88671875" style="2" customWidth="1"/>
    <col min="52" max="53" width="16.109375" style="2" customWidth="1"/>
    <col min="54" max="54" width="15.109375" style="2" bestFit="1" customWidth="1"/>
    <col min="55" max="55" width="17" style="2" bestFit="1" customWidth="1"/>
    <col min="56" max="56" width="1" style="2" customWidth="1"/>
    <col min="57" max="58" width="16.109375" style="2" customWidth="1"/>
    <col min="59" max="59" width="15.109375" style="2" bestFit="1" customWidth="1"/>
    <col min="60" max="60" width="13" style="2" bestFit="1" customWidth="1"/>
    <col min="61" max="61" width="1.33203125" style="2" customWidth="1"/>
    <col min="62" max="63" width="16.109375" style="2" customWidth="1"/>
    <col min="64" max="64" width="15.109375" style="2" bestFit="1" customWidth="1"/>
    <col min="65" max="65" width="17" style="2" bestFit="1" customWidth="1"/>
    <col min="66" max="66" width="0.88671875" style="2" customWidth="1"/>
    <col min="67" max="68" width="16.109375" style="2" customWidth="1"/>
    <col min="69" max="69" width="15.109375" style="2" bestFit="1" customWidth="1"/>
    <col min="70" max="70" width="11.6640625" style="2" bestFit="1" customWidth="1"/>
    <col min="71" max="71" width="1.109375" style="2" customWidth="1"/>
    <col min="72" max="73" width="17.5546875" style="2" customWidth="1"/>
    <col min="74" max="74" width="17" style="2" bestFit="1" customWidth="1"/>
    <col min="75" max="75" width="12.5546875" style="2" bestFit="1" customWidth="1"/>
    <col min="76" max="76" width="6.109375" style="2" customWidth="1"/>
    <col min="77" max="79" width="12.5546875" style="2"/>
    <col min="80" max="80" width="6.109375" style="2" customWidth="1"/>
    <col min="81" max="84" width="12.5546875" style="2"/>
    <col min="85" max="85" width="6.109375" style="2" customWidth="1"/>
    <col min="86" max="89" width="12.5546875" style="2"/>
    <col min="90" max="90" width="6.109375" style="2" customWidth="1"/>
    <col min="91" max="94" width="12.5546875" style="2"/>
    <col min="95" max="95" width="6.109375" style="2" customWidth="1"/>
    <col min="96" max="99" width="12.5546875" style="2"/>
    <col min="100" max="100" width="6.109375" style="2" customWidth="1"/>
    <col min="101" max="16384" width="12.5546875" style="2"/>
  </cols>
  <sheetData>
    <row r="1" spans="1:89" ht="18" customHeight="1" x14ac:dyDescent="0.3">
      <c r="A1" s="1" t="s">
        <v>0</v>
      </c>
      <c r="AF1" s="3" t="s">
        <v>1</v>
      </c>
      <c r="AG1" s="3" t="s">
        <v>1</v>
      </c>
    </row>
    <row r="2" spans="1:89" s="5" customFormat="1" ht="18" customHeight="1" x14ac:dyDescent="0.3">
      <c r="A2" s="4" t="str">
        <f>+[4]REG2!A2</f>
        <v>Financial Profile as of June 30, 2023</v>
      </c>
    </row>
    <row r="3" spans="1:89" s="5" customFormat="1" ht="18" customHeight="1" x14ac:dyDescent="0.3">
      <c r="A3" s="4" t="str">
        <f>+[4]REG2!A3</f>
        <v>With Comparative Figures as of June 30, 2022</v>
      </c>
    </row>
    <row r="4" spans="1:89" ht="18" customHeight="1" x14ac:dyDescent="0.3">
      <c r="A4" s="6" t="s">
        <v>2</v>
      </c>
      <c r="AA4" s="5"/>
      <c r="AB4" s="5"/>
      <c r="AF4" s="5"/>
      <c r="AG4" s="5"/>
    </row>
    <row r="5" spans="1:89" ht="20.100000000000001" customHeight="1" x14ac:dyDescent="0.3">
      <c r="B5" s="42"/>
      <c r="C5" s="42"/>
      <c r="D5" s="42"/>
      <c r="E5" s="42"/>
      <c r="F5" s="7"/>
      <c r="G5" s="42"/>
      <c r="H5" s="42"/>
      <c r="I5" s="42"/>
      <c r="J5" s="42"/>
      <c r="K5" s="8"/>
      <c r="L5" s="42"/>
      <c r="M5" s="42"/>
      <c r="N5" s="42"/>
      <c r="O5" s="42"/>
      <c r="P5" s="7"/>
      <c r="Q5" s="42"/>
      <c r="R5" s="42"/>
      <c r="S5" s="42"/>
      <c r="T5" s="42"/>
      <c r="U5" s="8"/>
      <c r="V5" s="42"/>
      <c r="W5" s="42"/>
      <c r="X5" s="42"/>
      <c r="Y5" s="42"/>
      <c r="Z5" s="8"/>
      <c r="AA5" s="42"/>
      <c r="AB5" s="42"/>
      <c r="AC5" s="42"/>
      <c r="AD5" s="42"/>
      <c r="AE5" s="7"/>
      <c r="AF5" s="42"/>
      <c r="AG5" s="42"/>
      <c r="AH5" s="42"/>
      <c r="AI5" s="42"/>
      <c r="AJ5" s="8"/>
      <c r="AK5" s="42"/>
      <c r="AL5" s="42"/>
      <c r="AM5" s="42"/>
      <c r="AN5" s="42"/>
      <c r="AO5" s="7"/>
      <c r="AP5" s="42"/>
      <c r="AQ5" s="42"/>
      <c r="AR5" s="42"/>
      <c r="AS5" s="42"/>
      <c r="AT5" s="8"/>
      <c r="AU5" s="42"/>
      <c r="AV5" s="42"/>
      <c r="AW5" s="42"/>
      <c r="AX5" s="42"/>
      <c r="AY5" s="8"/>
      <c r="AZ5" s="43"/>
      <c r="BA5" s="43"/>
      <c r="BB5" s="43"/>
      <c r="BC5" s="43"/>
      <c r="BD5" s="7"/>
      <c r="BE5" s="42"/>
      <c r="BF5" s="42"/>
      <c r="BG5" s="42"/>
      <c r="BH5" s="42"/>
      <c r="BI5" s="8"/>
      <c r="BJ5" s="42"/>
      <c r="BK5" s="42"/>
      <c r="BL5" s="42"/>
      <c r="BM5" s="42"/>
      <c r="BN5" s="7"/>
      <c r="BO5" s="42"/>
      <c r="BP5" s="42"/>
      <c r="BQ5" s="42"/>
      <c r="BR5" s="42"/>
      <c r="BS5" s="7"/>
      <c r="BT5" s="8"/>
      <c r="BU5" s="8"/>
      <c r="BV5" s="8"/>
      <c r="BW5" s="9"/>
      <c r="BX5" s="7"/>
      <c r="BY5" s="8"/>
      <c r="BZ5" s="8"/>
      <c r="CA5" s="9"/>
      <c r="CC5" s="8"/>
      <c r="CD5" s="8"/>
      <c r="CE5" s="8"/>
      <c r="CF5" s="8"/>
      <c r="CG5" s="7"/>
      <c r="CH5" s="8"/>
      <c r="CI5" s="8"/>
      <c r="CJ5" s="8"/>
      <c r="CK5" s="8"/>
    </row>
    <row r="6" spans="1:89" ht="20.100000000000001" customHeight="1" x14ac:dyDescent="0.3">
      <c r="B6" s="42" t="s">
        <v>3</v>
      </c>
      <c r="C6" s="42"/>
      <c r="D6" s="42"/>
      <c r="E6" s="42"/>
      <c r="F6" s="7"/>
      <c r="G6" s="42" t="s">
        <v>4</v>
      </c>
      <c r="H6" s="42"/>
      <c r="I6" s="42"/>
      <c r="J6" s="42"/>
      <c r="K6" s="8"/>
      <c r="L6" s="42" t="s">
        <v>5</v>
      </c>
      <c r="M6" s="42"/>
      <c r="N6" s="42"/>
      <c r="O6" s="42"/>
      <c r="P6" s="7"/>
      <c r="Q6" s="42" t="s">
        <v>6</v>
      </c>
      <c r="R6" s="42"/>
      <c r="S6" s="42"/>
      <c r="T6" s="42"/>
      <c r="U6" s="8"/>
      <c r="V6" s="42" t="s">
        <v>7</v>
      </c>
      <c r="W6" s="42"/>
      <c r="X6" s="42"/>
      <c r="Y6" s="42"/>
      <c r="Z6" s="8"/>
      <c r="AA6" s="42" t="s">
        <v>8</v>
      </c>
      <c r="AB6" s="42"/>
      <c r="AC6" s="42"/>
      <c r="AD6" s="42"/>
      <c r="AE6" s="7"/>
      <c r="AF6" s="42" t="s">
        <v>9</v>
      </c>
      <c r="AG6" s="42"/>
      <c r="AH6" s="42"/>
      <c r="AI6" s="42"/>
      <c r="AJ6" s="8"/>
      <c r="AK6" s="42" t="s">
        <v>10</v>
      </c>
      <c r="AL6" s="42"/>
      <c r="AM6" s="42"/>
      <c r="AN6" s="42"/>
      <c r="AO6" s="7"/>
      <c r="AP6" s="42" t="s">
        <v>11</v>
      </c>
      <c r="AQ6" s="42"/>
      <c r="AR6" s="42"/>
      <c r="AS6" s="42"/>
      <c r="AT6" s="8"/>
      <c r="AU6" s="42" t="s">
        <v>12</v>
      </c>
      <c r="AV6" s="42"/>
      <c r="AW6" s="42"/>
      <c r="AX6" s="42"/>
      <c r="AY6" s="7"/>
      <c r="AZ6" s="42" t="s">
        <v>13</v>
      </c>
      <c r="BA6" s="42"/>
      <c r="BB6" s="42"/>
      <c r="BC6" s="42"/>
      <c r="BD6" s="7"/>
      <c r="BE6" s="42" t="s">
        <v>14</v>
      </c>
      <c r="BF6" s="42"/>
      <c r="BG6" s="42"/>
      <c r="BH6" s="42"/>
      <c r="BI6" s="8"/>
      <c r="BJ6" s="42" t="s">
        <v>15</v>
      </c>
      <c r="BK6" s="42"/>
      <c r="BL6" s="42"/>
      <c r="BM6" s="42"/>
      <c r="BN6" s="7"/>
      <c r="BO6" s="42" t="s">
        <v>16</v>
      </c>
      <c r="BP6" s="42"/>
      <c r="BQ6" s="42"/>
      <c r="BR6" s="42"/>
      <c r="BS6" s="8"/>
      <c r="BT6" s="8" t="s">
        <v>17</v>
      </c>
      <c r="BU6" s="8"/>
      <c r="BV6" s="8"/>
      <c r="BW6" s="9"/>
      <c r="BX6" s="7"/>
      <c r="BY6" s="8"/>
      <c r="BZ6" s="8"/>
      <c r="CA6" s="9"/>
      <c r="CC6" s="8"/>
      <c r="CD6" s="8"/>
      <c r="CE6" s="8"/>
      <c r="CF6" s="8"/>
      <c r="CG6" s="7"/>
      <c r="CH6" s="8"/>
      <c r="CI6" s="8"/>
      <c r="CJ6" s="8"/>
      <c r="CK6" s="8"/>
    </row>
    <row r="7" spans="1:89" s="10" customFormat="1" ht="9.75" customHeight="1" x14ac:dyDescent="0.25">
      <c r="B7" s="11" t="s">
        <v>3</v>
      </c>
      <c r="C7" s="11" t="s">
        <v>3</v>
      </c>
      <c r="G7" s="11" t="s">
        <v>4</v>
      </c>
      <c r="H7" s="11" t="s">
        <v>4</v>
      </c>
      <c r="L7" s="11" t="s">
        <v>18</v>
      </c>
      <c r="M7" s="11" t="s">
        <v>18</v>
      </c>
      <c r="Q7" s="11" t="s">
        <v>19</v>
      </c>
      <c r="R7" s="11" t="s">
        <v>19</v>
      </c>
      <c r="V7" s="11" t="s">
        <v>7</v>
      </c>
      <c r="W7" s="11" t="s">
        <v>7</v>
      </c>
      <c r="AA7" s="11" t="s">
        <v>8</v>
      </c>
      <c r="AB7" s="11" t="s">
        <v>8</v>
      </c>
      <c r="AF7" s="11" t="s">
        <v>9</v>
      </c>
      <c r="AG7" s="11" t="s">
        <v>9</v>
      </c>
      <c r="AK7" s="11" t="s">
        <v>10</v>
      </c>
      <c r="AL7" s="11" t="s">
        <v>10</v>
      </c>
      <c r="AP7" s="11" t="s">
        <v>11</v>
      </c>
      <c r="AQ7" s="11" t="s">
        <v>11</v>
      </c>
      <c r="AU7" s="11" t="s">
        <v>12</v>
      </c>
      <c r="AV7" s="11" t="s">
        <v>12</v>
      </c>
      <c r="AZ7" s="11" t="s">
        <v>13</v>
      </c>
      <c r="BA7" s="11" t="s">
        <v>13</v>
      </c>
      <c r="BE7" s="11" t="s">
        <v>14</v>
      </c>
      <c r="BF7" s="11" t="s">
        <v>14</v>
      </c>
      <c r="BJ7" s="11" t="s">
        <v>15</v>
      </c>
      <c r="BK7" s="11" t="s">
        <v>15</v>
      </c>
      <c r="BO7" s="11" t="s">
        <v>16</v>
      </c>
      <c r="BP7" s="11" t="s">
        <v>16</v>
      </c>
      <c r="BT7" s="11"/>
      <c r="BU7" s="11"/>
    </row>
    <row r="8" spans="1:89" ht="18" customHeight="1" x14ac:dyDescent="0.25">
      <c r="B8" s="12">
        <v>2023</v>
      </c>
      <c r="C8" s="12">
        <v>2022</v>
      </c>
      <c r="D8" s="41" t="s">
        <v>20</v>
      </c>
      <c r="E8" s="41"/>
      <c r="F8" s="13"/>
      <c r="G8" s="12">
        <v>2023</v>
      </c>
      <c r="H8" s="12">
        <v>2022</v>
      </c>
      <c r="I8" s="41" t="s">
        <v>20</v>
      </c>
      <c r="J8" s="41"/>
      <c r="K8" s="14"/>
      <c r="L8" s="12">
        <v>2023</v>
      </c>
      <c r="M8" s="12">
        <v>2022</v>
      </c>
      <c r="N8" s="41" t="s">
        <v>20</v>
      </c>
      <c r="O8" s="41"/>
      <c r="P8" s="13"/>
      <c r="Q8" s="12">
        <v>2023</v>
      </c>
      <c r="R8" s="12">
        <v>2022</v>
      </c>
      <c r="S8" s="41" t="s">
        <v>20</v>
      </c>
      <c r="T8" s="41"/>
      <c r="U8" s="14"/>
      <c r="V8" s="12">
        <v>2023</v>
      </c>
      <c r="W8" s="12">
        <v>2022</v>
      </c>
      <c r="X8" s="41" t="s">
        <v>20</v>
      </c>
      <c r="Y8" s="41"/>
      <c r="Z8" s="14"/>
      <c r="AA8" s="12">
        <v>2023</v>
      </c>
      <c r="AB8" s="12">
        <v>2022</v>
      </c>
      <c r="AC8" s="41" t="s">
        <v>20</v>
      </c>
      <c r="AD8" s="41"/>
      <c r="AE8" s="13"/>
      <c r="AF8" s="12">
        <v>2023</v>
      </c>
      <c r="AG8" s="12">
        <v>2022</v>
      </c>
      <c r="AH8" s="41" t="s">
        <v>20</v>
      </c>
      <c r="AI8" s="41"/>
      <c r="AJ8" s="14"/>
      <c r="AK8" s="12">
        <v>2023</v>
      </c>
      <c r="AL8" s="12">
        <v>2022</v>
      </c>
      <c r="AM8" s="41" t="s">
        <v>20</v>
      </c>
      <c r="AN8" s="41"/>
      <c r="AO8" s="13"/>
      <c r="AP8" s="12">
        <v>2023</v>
      </c>
      <c r="AQ8" s="12">
        <v>2022</v>
      </c>
      <c r="AR8" s="41" t="s">
        <v>20</v>
      </c>
      <c r="AS8" s="41"/>
      <c r="AT8" s="14"/>
      <c r="AU8" s="12">
        <v>2023</v>
      </c>
      <c r="AV8" s="12">
        <v>2022</v>
      </c>
      <c r="AW8" s="41" t="s">
        <v>20</v>
      </c>
      <c r="AX8" s="41"/>
      <c r="AY8" s="13"/>
      <c r="AZ8" s="12">
        <v>2023</v>
      </c>
      <c r="BA8" s="12">
        <v>2022</v>
      </c>
      <c r="BB8" s="41" t="s">
        <v>20</v>
      </c>
      <c r="BC8" s="41"/>
      <c r="BD8" s="13"/>
      <c r="BE8" s="12">
        <v>2023</v>
      </c>
      <c r="BF8" s="12">
        <v>2022</v>
      </c>
      <c r="BG8" s="41" t="s">
        <v>20</v>
      </c>
      <c r="BH8" s="41"/>
      <c r="BI8" s="14"/>
      <c r="BJ8" s="12">
        <v>2023</v>
      </c>
      <c r="BK8" s="12">
        <v>2022</v>
      </c>
      <c r="BL8" s="41" t="s">
        <v>20</v>
      </c>
      <c r="BM8" s="41"/>
      <c r="BN8" s="13"/>
      <c r="BO8" s="12">
        <v>2023</v>
      </c>
      <c r="BP8" s="12">
        <v>2022</v>
      </c>
      <c r="BQ8" s="41" t="s">
        <v>20</v>
      </c>
      <c r="BR8" s="41"/>
      <c r="BS8" s="14"/>
      <c r="BT8" s="12">
        <v>2023</v>
      </c>
      <c r="BU8" s="12">
        <v>2022</v>
      </c>
      <c r="BV8" s="41" t="s">
        <v>20</v>
      </c>
      <c r="BW8" s="41"/>
    </row>
    <row r="9" spans="1:89" ht="18" customHeight="1" x14ac:dyDescent="0.25">
      <c r="B9" s="12" t="s">
        <v>21</v>
      </c>
      <c r="C9" s="12" t="s">
        <v>21</v>
      </c>
      <c r="D9" s="15" t="s">
        <v>22</v>
      </c>
      <c r="E9" s="15" t="s">
        <v>23</v>
      </c>
      <c r="G9" s="12" t="s">
        <v>21</v>
      </c>
      <c r="H9" s="12" t="s">
        <v>21</v>
      </c>
      <c r="I9" s="15" t="s">
        <v>22</v>
      </c>
      <c r="J9" s="15" t="s">
        <v>23</v>
      </c>
      <c r="K9" s="15"/>
      <c r="L9" s="12" t="s">
        <v>21</v>
      </c>
      <c r="M9" s="12" t="s">
        <v>21</v>
      </c>
      <c r="N9" s="15" t="s">
        <v>22</v>
      </c>
      <c r="O9" s="15" t="s">
        <v>23</v>
      </c>
      <c r="Q9" s="12" t="s">
        <v>21</v>
      </c>
      <c r="R9" s="12" t="s">
        <v>21</v>
      </c>
      <c r="S9" s="15" t="s">
        <v>22</v>
      </c>
      <c r="T9" s="15" t="s">
        <v>23</v>
      </c>
      <c r="U9" s="15"/>
      <c r="V9" s="12" t="s">
        <v>21</v>
      </c>
      <c r="W9" s="12" t="s">
        <v>21</v>
      </c>
      <c r="X9" s="15" t="s">
        <v>22</v>
      </c>
      <c r="Y9" s="15" t="s">
        <v>23</v>
      </c>
      <c r="Z9" s="15"/>
      <c r="AA9" s="12" t="s">
        <v>21</v>
      </c>
      <c r="AB9" s="12" t="s">
        <v>21</v>
      </c>
      <c r="AC9" s="15" t="s">
        <v>22</v>
      </c>
      <c r="AD9" s="15" t="s">
        <v>23</v>
      </c>
      <c r="AF9" s="12" t="s">
        <v>21</v>
      </c>
      <c r="AG9" s="12" t="s">
        <v>21</v>
      </c>
      <c r="AH9" s="15" t="s">
        <v>22</v>
      </c>
      <c r="AI9" s="15" t="s">
        <v>23</v>
      </c>
      <c r="AJ9" s="15"/>
      <c r="AK9" s="12" t="s">
        <v>21</v>
      </c>
      <c r="AL9" s="12" t="s">
        <v>21</v>
      </c>
      <c r="AM9" s="15" t="s">
        <v>22</v>
      </c>
      <c r="AN9" s="15" t="s">
        <v>23</v>
      </c>
      <c r="AP9" s="12" t="s">
        <v>21</v>
      </c>
      <c r="AQ9" s="12" t="s">
        <v>21</v>
      </c>
      <c r="AR9" s="15" t="s">
        <v>22</v>
      </c>
      <c r="AS9" s="15" t="s">
        <v>23</v>
      </c>
      <c r="AT9" s="15"/>
      <c r="AU9" s="12" t="s">
        <v>21</v>
      </c>
      <c r="AV9" s="12" t="s">
        <v>21</v>
      </c>
      <c r="AW9" s="15" t="s">
        <v>22</v>
      </c>
      <c r="AX9" s="15" t="s">
        <v>23</v>
      </c>
      <c r="AZ9" s="12" t="s">
        <v>21</v>
      </c>
      <c r="BA9" s="12" t="s">
        <v>21</v>
      </c>
      <c r="BB9" s="15" t="s">
        <v>22</v>
      </c>
      <c r="BC9" s="15" t="s">
        <v>23</v>
      </c>
      <c r="BE9" s="12" t="s">
        <v>21</v>
      </c>
      <c r="BF9" s="12" t="s">
        <v>21</v>
      </c>
      <c r="BG9" s="15" t="s">
        <v>22</v>
      </c>
      <c r="BH9" s="15" t="s">
        <v>23</v>
      </c>
      <c r="BI9" s="15"/>
      <c r="BJ9" s="12" t="s">
        <v>21</v>
      </c>
      <c r="BK9" s="12" t="s">
        <v>21</v>
      </c>
      <c r="BL9" s="15" t="s">
        <v>22</v>
      </c>
      <c r="BM9" s="15" t="s">
        <v>23</v>
      </c>
      <c r="BO9" s="12" t="s">
        <v>21</v>
      </c>
      <c r="BP9" s="12" t="s">
        <v>21</v>
      </c>
      <c r="BQ9" s="15" t="s">
        <v>22</v>
      </c>
      <c r="BR9" s="15" t="s">
        <v>23</v>
      </c>
      <c r="BS9" s="15"/>
      <c r="BT9" s="12" t="s">
        <v>21</v>
      </c>
      <c r="BU9" s="12" t="s">
        <v>21</v>
      </c>
      <c r="BV9" s="15" t="s">
        <v>22</v>
      </c>
      <c r="BW9" s="15" t="s">
        <v>23</v>
      </c>
    </row>
    <row r="10" spans="1:89" ht="12" customHeight="1" x14ac:dyDescent="0.25"/>
    <row r="11" spans="1:89" ht="15.6" x14ac:dyDescent="0.3">
      <c r="A11" s="1" t="s">
        <v>24</v>
      </c>
      <c r="B11" s="5"/>
      <c r="C11" s="5"/>
      <c r="G11" s="3"/>
      <c r="H11" s="3"/>
      <c r="L11" s="5"/>
      <c r="M11" s="5"/>
      <c r="Q11" s="3"/>
      <c r="R11" s="3"/>
      <c r="AP11" s="5"/>
      <c r="AQ11" s="5"/>
      <c r="AU11" s="5"/>
      <c r="AV11" s="5"/>
      <c r="BJ11" s="5"/>
      <c r="BK11" s="5"/>
    </row>
    <row r="12" spans="1:89" ht="12" customHeight="1" x14ac:dyDescent="0.25"/>
    <row r="13" spans="1:89" s="19" customFormat="1" ht="14.25" customHeight="1" x14ac:dyDescent="0.25">
      <c r="A13" s="16" t="s">
        <v>25</v>
      </c>
      <c r="B13" s="17">
        <v>634454.50117000006</v>
      </c>
      <c r="C13" s="17">
        <v>542832.37746999995</v>
      </c>
      <c r="D13" s="17">
        <f t="shared" ref="D13:D22" si="0">B13-C13</f>
        <v>91622.123700000113</v>
      </c>
      <c r="E13" s="17">
        <f t="shared" ref="E13:E22" si="1">D13/C13*100</f>
        <v>16.87852963506468</v>
      </c>
      <c r="F13" s="17"/>
      <c r="G13" s="17">
        <v>1495141.5129999998</v>
      </c>
      <c r="H13" s="17">
        <v>1626246.7289700001</v>
      </c>
      <c r="I13" s="17">
        <f t="shared" ref="I13:I22" si="2">G13-H13</f>
        <v>-131105.21597000025</v>
      </c>
      <c r="J13" s="17">
        <f t="shared" ref="J13:J22" si="3">I13/H13*100</f>
        <v>-8.0618281122100743</v>
      </c>
      <c r="K13" s="17"/>
      <c r="L13" s="17">
        <v>1433459.74722</v>
      </c>
      <c r="M13" s="17">
        <v>1245419.70692</v>
      </c>
      <c r="N13" s="17">
        <f t="shared" ref="N13:N22" si="4">L13-M13</f>
        <v>188040.04029999999</v>
      </c>
      <c r="O13" s="17">
        <f t="shared" ref="O13:O22" si="5">N13/M13*100</f>
        <v>15.098527769809797</v>
      </c>
      <c r="P13" s="17"/>
      <c r="Q13" s="17">
        <v>1315449.4120799999</v>
      </c>
      <c r="R13" s="17">
        <v>1247576.9680399999</v>
      </c>
      <c r="S13" s="17">
        <f t="shared" ref="S13:S22" si="6">Q13-R13</f>
        <v>67872.444039999973</v>
      </c>
      <c r="T13" s="17">
        <f t="shared" ref="T13:T22" si="7">S13/R13*100</f>
        <v>5.4403412197189454</v>
      </c>
      <c r="U13" s="17"/>
      <c r="V13" s="17">
        <v>2226662.0490299999</v>
      </c>
      <c r="W13" s="17">
        <v>2008639.4291099999</v>
      </c>
      <c r="X13" s="17">
        <f t="shared" ref="X13:X22" si="8">V13-W13</f>
        <v>218022.61991999997</v>
      </c>
      <c r="Y13" s="17">
        <f t="shared" ref="Y13:Y22" si="9">X13/W13*100</f>
        <v>10.854243761241047</v>
      </c>
      <c r="Z13" s="17"/>
      <c r="AA13" s="17">
        <v>4202282.0613000002</v>
      </c>
      <c r="AB13" s="17">
        <v>3266048.2215399998</v>
      </c>
      <c r="AC13" s="17">
        <f t="shared" ref="AC13:AC22" si="10">AA13-AB13</f>
        <v>936233.83976000035</v>
      </c>
      <c r="AD13" s="17">
        <f t="shared" ref="AD13:AD22" si="11">AC13/AB13*100</f>
        <v>28.665646562883552</v>
      </c>
      <c r="AE13" s="17"/>
      <c r="AF13" s="17">
        <v>1555196.2209400001</v>
      </c>
      <c r="AG13" s="17">
        <v>1339528.8790900002</v>
      </c>
      <c r="AH13" s="17">
        <f t="shared" ref="AH13:AH22" si="12">AF13-AG13</f>
        <v>215667.34184999997</v>
      </c>
      <c r="AI13" s="17">
        <f t="shared" ref="AI13:AI22" si="13">AH13/AG13*100</f>
        <v>16.100238316363296</v>
      </c>
      <c r="AJ13" s="17"/>
      <c r="AK13" s="17">
        <v>4486161.3306499999</v>
      </c>
      <c r="AL13" s="17">
        <v>3960276.7043300001</v>
      </c>
      <c r="AM13" s="17">
        <f t="shared" ref="AM13:AM22" si="14">AK13-AL13</f>
        <v>525884.62631999981</v>
      </c>
      <c r="AN13" s="17">
        <f t="shared" ref="AN13:AN22" si="15">AM13/AL13*100</f>
        <v>13.278986939094928</v>
      </c>
      <c r="AO13" s="17"/>
      <c r="AP13" s="17">
        <v>648230.29287</v>
      </c>
      <c r="AQ13" s="17">
        <v>558735.88601000002</v>
      </c>
      <c r="AR13" s="17">
        <f t="shared" ref="AR13:AR22" si="16">AP13-AQ13</f>
        <v>89494.406859999988</v>
      </c>
      <c r="AS13" s="17">
        <f>AR13/AQ13*100</f>
        <v>16.017300678338433</v>
      </c>
      <c r="AT13" s="17"/>
      <c r="AU13" s="17">
        <v>855625.76132000005</v>
      </c>
      <c r="AV13" s="17">
        <v>779580.18513999996</v>
      </c>
      <c r="AW13" s="17">
        <f t="shared" ref="AW13:AW22" si="17">AU13-AV13</f>
        <v>76045.576180000091</v>
      </c>
      <c r="AX13" s="17">
        <f t="shared" ref="AX13:AX22" si="18">AW13/AV13*100</f>
        <v>9.7546830498704296</v>
      </c>
      <c r="AY13" s="17"/>
      <c r="AZ13" s="17">
        <v>2461358.7296700003</v>
      </c>
      <c r="BA13" s="17">
        <v>2287584.6179800001</v>
      </c>
      <c r="BB13" s="17">
        <f t="shared" ref="BB13:BB22" si="19">AZ13-BA13</f>
        <v>173774.11169000017</v>
      </c>
      <c r="BC13" s="17">
        <f t="shared" ref="BC13:BC22" si="20">BB13/BA13*100</f>
        <v>7.5964014762193788</v>
      </c>
      <c r="BD13" s="17"/>
      <c r="BE13" s="17">
        <v>2423352.0100000002</v>
      </c>
      <c r="BF13" s="17">
        <v>2419211.2939800001</v>
      </c>
      <c r="BG13" s="17">
        <f t="shared" ref="BG13:BG22" si="21">BE13-BF13</f>
        <v>4140.7160200001672</v>
      </c>
      <c r="BH13" s="17">
        <f t="shared" ref="BH13:BH22" si="22">BG13/BF13*100</f>
        <v>0.17115975071313466</v>
      </c>
      <c r="BI13" s="17"/>
      <c r="BJ13" s="17">
        <v>1199461.2533400001</v>
      </c>
      <c r="BK13" s="17">
        <v>1031822.66114</v>
      </c>
      <c r="BL13" s="17">
        <f t="shared" ref="BL13:BL22" si="23">BJ13-BK13</f>
        <v>167638.59220000007</v>
      </c>
      <c r="BM13" s="17">
        <f t="shared" ref="BM13:BM22" si="24">BL13/BK13*100</f>
        <v>16.246841488709514</v>
      </c>
      <c r="BN13" s="17"/>
      <c r="BO13" s="17">
        <v>1449729.8259999999</v>
      </c>
      <c r="BP13" s="17">
        <v>1383098.6429399999</v>
      </c>
      <c r="BQ13" s="17">
        <f t="shared" ref="BQ13:BQ22" si="25">BO13-BP13</f>
        <v>66631.183059999952</v>
      </c>
      <c r="BR13" s="17">
        <f t="shared" ref="BR13:BR22" si="26">BQ13/BP13*100</f>
        <v>4.8175293497768594</v>
      </c>
      <c r="BS13" s="17"/>
      <c r="BT13" s="17">
        <f t="shared" ref="BT13:BU18" si="27">+B13+G13+L13+Q13+V13+AA13+AF13+AK13+AP13+AU13+AZ13+BE13+BJ13+BO13</f>
        <v>26386564.708590001</v>
      </c>
      <c r="BU13" s="17">
        <f t="shared" si="27"/>
        <v>23696602.302659996</v>
      </c>
      <c r="BV13" s="17">
        <f t="shared" ref="BV13:BV22" si="28">BT13-BU13</f>
        <v>2689962.405930005</v>
      </c>
      <c r="BW13" s="17">
        <f t="shared" ref="BW13:BW18" si="29">BV13/BU13*100</f>
        <v>11.351679753801882</v>
      </c>
    </row>
    <row r="14" spans="1:89" s="19" customFormat="1" ht="14.25" customHeight="1" x14ac:dyDescent="0.25">
      <c r="A14" s="16" t="s">
        <v>26</v>
      </c>
      <c r="B14" s="17">
        <v>31259.683189999996</v>
      </c>
      <c r="C14" s="17">
        <v>31068.800189999998</v>
      </c>
      <c r="D14" s="17">
        <f t="shared" si="0"/>
        <v>190.88299999999799</v>
      </c>
      <c r="E14" s="17">
        <f t="shared" si="1"/>
        <v>0.61438806401489821</v>
      </c>
      <c r="F14" s="17"/>
      <c r="G14" s="17">
        <v>35306.300990000003</v>
      </c>
      <c r="H14" s="17">
        <v>36284.563349999997</v>
      </c>
      <c r="I14" s="17">
        <f t="shared" si="2"/>
        <v>-978.26235999999335</v>
      </c>
      <c r="J14" s="17">
        <f t="shared" si="3"/>
        <v>-2.6960841462075731</v>
      </c>
      <c r="K14" s="17"/>
      <c r="L14" s="17">
        <v>66893.407259999993</v>
      </c>
      <c r="M14" s="17">
        <v>58846.883600000001</v>
      </c>
      <c r="N14" s="17">
        <f t="shared" si="4"/>
        <v>8046.5236599999917</v>
      </c>
      <c r="O14" s="17">
        <f t="shared" si="5"/>
        <v>13.673661488507424</v>
      </c>
      <c r="P14" s="17"/>
      <c r="Q14" s="17">
        <v>73192.44958</v>
      </c>
      <c r="R14" s="17">
        <v>68491.789799999999</v>
      </c>
      <c r="S14" s="17">
        <f t="shared" si="6"/>
        <v>4700.6597800000018</v>
      </c>
      <c r="T14" s="17">
        <f t="shared" si="7"/>
        <v>6.8630996411777252</v>
      </c>
      <c r="U14" s="17"/>
      <c r="V14" s="17">
        <v>71060.220050000004</v>
      </c>
      <c r="W14" s="17">
        <v>57796.424639999997</v>
      </c>
      <c r="X14" s="17">
        <f t="shared" si="8"/>
        <v>13263.795410000006</v>
      </c>
      <c r="Y14" s="17">
        <f t="shared" si="9"/>
        <v>22.94916250030515</v>
      </c>
      <c r="Z14" s="17"/>
      <c r="AA14" s="17">
        <v>73877.694860000003</v>
      </c>
      <c r="AB14" s="17">
        <v>75128.125</v>
      </c>
      <c r="AC14" s="17">
        <f t="shared" si="10"/>
        <v>-1250.4301399999968</v>
      </c>
      <c r="AD14" s="17">
        <f t="shared" si="11"/>
        <v>-1.6643968420614739</v>
      </c>
      <c r="AE14" s="17"/>
      <c r="AF14" s="17">
        <v>21935.929219999998</v>
      </c>
      <c r="AG14" s="17">
        <v>21926.335129999999</v>
      </c>
      <c r="AH14" s="17">
        <f t="shared" si="12"/>
        <v>9.5940899999986868</v>
      </c>
      <c r="AI14" s="17">
        <f t="shared" si="13"/>
        <v>4.3756012772384764E-2</v>
      </c>
      <c r="AJ14" s="17"/>
      <c r="AK14" s="17">
        <v>70339.907069999987</v>
      </c>
      <c r="AL14" s="17">
        <f>70244.24953+95858</f>
        <v>166102.24953</v>
      </c>
      <c r="AM14" s="17">
        <f t="shared" si="14"/>
        <v>-95762.342460000014</v>
      </c>
      <c r="AN14" s="17">
        <f t="shared" si="15"/>
        <v>-57.65264632536131</v>
      </c>
      <c r="AO14" s="17"/>
      <c r="AP14" s="17">
        <v>9838.14941</v>
      </c>
      <c r="AQ14" s="17">
        <v>9715.1495699999978</v>
      </c>
      <c r="AR14" s="17">
        <f t="shared" si="16"/>
        <v>122.99984000000222</v>
      </c>
      <c r="AS14" s="17">
        <f t="shared" ref="AS14:AS21" si="30">AR14/AQ14*100</f>
        <v>1.2660622372693153</v>
      </c>
      <c r="AT14" s="17"/>
      <c r="AU14" s="17">
        <v>11410.75891</v>
      </c>
      <c r="AV14" s="17">
        <v>11915.929250000001</v>
      </c>
      <c r="AW14" s="17">
        <f t="shared" si="17"/>
        <v>-505.17034000000058</v>
      </c>
      <c r="AX14" s="17">
        <f t="shared" si="18"/>
        <v>-4.2394540064930357</v>
      </c>
      <c r="AY14" s="17"/>
      <c r="AZ14" s="17">
        <v>73933.039250000002</v>
      </c>
      <c r="BA14" s="17">
        <v>69944.367030000009</v>
      </c>
      <c r="BB14" s="17">
        <f t="shared" si="19"/>
        <v>3988.6722199999931</v>
      </c>
      <c r="BC14" s="17">
        <f t="shared" si="20"/>
        <v>5.702635379185292</v>
      </c>
      <c r="BD14" s="17"/>
      <c r="BE14" s="17">
        <v>59450.099649999996</v>
      </c>
      <c r="BF14" s="17">
        <v>60707.244739999995</v>
      </c>
      <c r="BG14" s="17">
        <f t="shared" si="21"/>
        <v>-1257.1450899999982</v>
      </c>
      <c r="BH14" s="17">
        <f t="shared" si="22"/>
        <v>-2.0708320652405847</v>
      </c>
      <c r="BI14" s="17"/>
      <c r="BJ14" s="17">
        <v>20394.1126</v>
      </c>
      <c r="BK14" s="17">
        <v>19931.460879999999</v>
      </c>
      <c r="BL14" s="17">
        <f t="shared" si="23"/>
        <v>462.65172000000166</v>
      </c>
      <c r="BM14" s="17">
        <f t="shared" si="24"/>
        <v>2.3212132958314378</v>
      </c>
      <c r="BN14" s="17"/>
      <c r="BO14" s="17">
        <v>24291.972600000001</v>
      </c>
      <c r="BP14" s="17">
        <v>23666.606590000003</v>
      </c>
      <c r="BQ14" s="17">
        <f t="shared" si="25"/>
        <v>625.36600999999791</v>
      </c>
      <c r="BR14" s="17">
        <f t="shared" si="26"/>
        <v>2.6423982991471098</v>
      </c>
      <c r="BS14" s="17"/>
      <c r="BT14" s="17">
        <f t="shared" si="27"/>
        <v>643183.72463999991</v>
      </c>
      <c r="BU14" s="17">
        <f t="shared" si="27"/>
        <v>711525.92930000008</v>
      </c>
      <c r="BV14" s="17">
        <f t="shared" si="28"/>
        <v>-68342.204660000163</v>
      </c>
      <c r="BW14" s="17">
        <f t="shared" si="29"/>
        <v>-9.6050195566639847</v>
      </c>
    </row>
    <row r="15" spans="1:89" s="19" customFormat="1" ht="14.25" customHeight="1" x14ac:dyDescent="0.25">
      <c r="A15" s="16" t="s">
        <v>27</v>
      </c>
      <c r="B15" s="17">
        <v>7871.3089599999994</v>
      </c>
      <c r="C15" s="17">
        <v>9309.3227999999981</v>
      </c>
      <c r="D15" s="17">
        <f t="shared" si="0"/>
        <v>-1438.0138399999987</v>
      </c>
      <c r="E15" s="17">
        <f t="shared" si="1"/>
        <v>-15.447029508956323</v>
      </c>
      <c r="F15" s="17"/>
      <c r="G15" s="17">
        <v>29025.732810000001</v>
      </c>
      <c r="H15" s="17">
        <v>36876.807700000005</v>
      </c>
      <c r="I15" s="17">
        <f t="shared" si="2"/>
        <v>-7851.0748900000035</v>
      </c>
      <c r="J15" s="17">
        <f t="shared" si="3"/>
        <v>-21.290006862497492</v>
      </c>
      <c r="K15" s="17"/>
      <c r="L15" s="17">
        <v>33370.559359999999</v>
      </c>
      <c r="M15" s="17">
        <v>43240.896789999999</v>
      </c>
      <c r="N15" s="17">
        <f t="shared" si="4"/>
        <v>-9870.3374299999996</v>
      </c>
      <c r="O15" s="17">
        <f t="shared" si="5"/>
        <v>-22.826393906526562</v>
      </c>
      <c r="P15" s="17"/>
      <c r="Q15" s="17">
        <v>36359.585779999994</v>
      </c>
      <c r="R15" s="17">
        <v>44174.020399999994</v>
      </c>
      <c r="S15" s="17">
        <f t="shared" si="6"/>
        <v>-7814.43462</v>
      </c>
      <c r="T15" s="17">
        <f t="shared" si="7"/>
        <v>-17.690114119655725</v>
      </c>
      <c r="U15" s="17"/>
      <c r="V15" s="17">
        <v>58423.822630000002</v>
      </c>
      <c r="W15" s="17">
        <v>56495.145420000001</v>
      </c>
      <c r="X15" s="17">
        <f t="shared" si="8"/>
        <v>1928.6772100000017</v>
      </c>
      <c r="Y15" s="17">
        <f t="shared" si="9"/>
        <v>3.4138813090252267</v>
      </c>
      <c r="Z15" s="17"/>
      <c r="AA15" s="17">
        <v>81323.642129999993</v>
      </c>
      <c r="AB15" s="17">
        <v>102165.22351</v>
      </c>
      <c r="AC15" s="17">
        <f t="shared" si="10"/>
        <v>-20841.581380000003</v>
      </c>
      <c r="AD15" s="17">
        <f t="shared" si="11"/>
        <v>-20.399878416514223</v>
      </c>
      <c r="AE15" s="17"/>
      <c r="AF15" s="17">
        <v>34602.188439999998</v>
      </c>
      <c r="AG15" s="17">
        <v>42776.749750000003</v>
      </c>
      <c r="AH15" s="17">
        <f t="shared" si="12"/>
        <v>-8174.5613100000046</v>
      </c>
      <c r="AI15" s="17">
        <f t="shared" si="13"/>
        <v>-19.109823345098828</v>
      </c>
      <c r="AJ15" s="17"/>
      <c r="AK15" s="17">
        <v>97762.209850000014</v>
      </c>
      <c r="AL15" s="17">
        <f>102510.88939</f>
        <v>102510.88939</v>
      </c>
      <c r="AM15" s="17">
        <f t="shared" si="14"/>
        <v>-4748.6795399999828</v>
      </c>
      <c r="AN15" s="17">
        <f t="shared" si="15"/>
        <v>-4.6323659547365308</v>
      </c>
      <c r="AO15" s="17"/>
      <c r="AP15" s="17">
        <v>9396.4754900000007</v>
      </c>
      <c r="AQ15" s="17">
        <v>11512.529710000003</v>
      </c>
      <c r="AR15" s="17">
        <f t="shared" si="16"/>
        <v>-2116.0542200000018</v>
      </c>
      <c r="AS15" s="17">
        <f t="shared" si="30"/>
        <v>-18.380445247945435</v>
      </c>
      <c r="AT15" s="17"/>
      <c r="AU15" s="17">
        <v>12498.982329999999</v>
      </c>
      <c r="AV15" s="17">
        <v>16259.936589999999</v>
      </c>
      <c r="AW15" s="17">
        <f t="shared" si="17"/>
        <v>-3760.9542600000004</v>
      </c>
      <c r="AX15" s="17">
        <f t="shared" si="18"/>
        <v>-23.130190202051708</v>
      </c>
      <c r="AY15" s="17"/>
      <c r="AZ15" s="17">
        <v>55565.23704</v>
      </c>
      <c r="BA15" s="17">
        <v>76592.185960000003</v>
      </c>
      <c r="BB15" s="17">
        <f t="shared" si="19"/>
        <v>-21026.948920000003</v>
      </c>
      <c r="BC15" s="17">
        <f t="shared" si="20"/>
        <v>-27.453125480687092</v>
      </c>
      <c r="BD15" s="17"/>
      <c r="BE15" s="17">
        <v>48955.768750000003</v>
      </c>
      <c r="BF15" s="17">
        <v>59061.300430000003</v>
      </c>
      <c r="BG15" s="17">
        <f t="shared" si="21"/>
        <v>-10105.53168</v>
      </c>
      <c r="BH15" s="17">
        <f t="shared" si="22"/>
        <v>-17.110242420038091</v>
      </c>
      <c r="BI15" s="17"/>
      <c r="BJ15" s="17">
        <v>19256.809000000001</v>
      </c>
      <c r="BK15" s="17">
        <v>23616.290939999999</v>
      </c>
      <c r="BL15" s="17">
        <f t="shared" si="23"/>
        <v>-4359.4819399999978</v>
      </c>
      <c r="BM15" s="17">
        <f t="shared" si="24"/>
        <v>-18.459638522728998</v>
      </c>
      <c r="BN15" s="17"/>
      <c r="BO15" s="17">
        <v>23149.91143</v>
      </c>
      <c r="BP15" s="17">
        <v>28037.687979999999</v>
      </c>
      <c r="BQ15" s="17">
        <f t="shared" si="25"/>
        <v>-4887.7765499999987</v>
      </c>
      <c r="BR15" s="17">
        <f t="shared" si="26"/>
        <v>-17.432880177162165</v>
      </c>
      <c r="BS15" s="17"/>
      <c r="BT15" s="17">
        <f t="shared" si="27"/>
        <v>547562.23399999994</v>
      </c>
      <c r="BU15" s="17">
        <f t="shared" si="27"/>
        <v>652628.9873700001</v>
      </c>
      <c r="BV15" s="17">
        <f t="shared" si="28"/>
        <v>-105066.75337000017</v>
      </c>
      <c r="BW15" s="17">
        <f t="shared" si="29"/>
        <v>-16.099001944949443</v>
      </c>
    </row>
    <row r="16" spans="1:89" s="19" customFormat="1" ht="14.25" customHeight="1" x14ac:dyDescent="0.25">
      <c r="A16" s="16" t="s">
        <v>28</v>
      </c>
      <c r="B16" s="17">
        <v>63130.102809999997</v>
      </c>
      <c r="C16" s="17">
        <v>55979.741380000007</v>
      </c>
      <c r="D16" s="17">
        <f t="shared" si="0"/>
        <v>7150.3614299999899</v>
      </c>
      <c r="E16" s="17">
        <f t="shared" si="1"/>
        <v>12.773123372368087</v>
      </c>
      <c r="F16" s="17"/>
      <c r="G16" s="17">
        <v>145808.44079000002</v>
      </c>
      <c r="H16" s="17">
        <v>162665.86971</v>
      </c>
      <c r="I16" s="17">
        <f t="shared" si="2"/>
        <v>-16857.428919999977</v>
      </c>
      <c r="J16" s="17">
        <f t="shared" si="3"/>
        <v>-10.363224289184528</v>
      </c>
      <c r="K16" s="17"/>
      <c r="L16" s="17">
        <v>71986.374559999997</v>
      </c>
      <c r="M16" s="17">
        <v>60937.519060000006</v>
      </c>
      <c r="N16" s="17">
        <f t="shared" si="4"/>
        <v>11048.855499999991</v>
      </c>
      <c r="O16" s="17">
        <f t="shared" si="5"/>
        <v>18.131449508341682</v>
      </c>
      <c r="P16" s="17"/>
      <c r="Q16" s="17">
        <v>129104.75505000001</v>
      </c>
      <c r="R16" s="17">
        <v>124051.13794000002</v>
      </c>
      <c r="S16" s="17">
        <f t="shared" si="6"/>
        <v>5053.617109999992</v>
      </c>
      <c r="T16" s="17">
        <f t="shared" si="7"/>
        <v>4.0738176157999311</v>
      </c>
      <c r="U16" s="17"/>
      <c r="V16" s="17">
        <v>149137.46779</v>
      </c>
      <c r="W16" s="17">
        <v>200218.61076000001</v>
      </c>
      <c r="X16" s="17">
        <f t="shared" si="8"/>
        <v>-51081.142970000015</v>
      </c>
      <c r="Y16" s="17">
        <f t="shared" si="9"/>
        <v>-25.512684747988018</v>
      </c>
      <c r="Z16" s="17"/>
      <c r="AA16" s="17">
        <v>146947.33362000002</v>
      </c>
      <c r="AB16" s="17">
        <v>144115.66802000001</v>
      </c>
      <c r="AC16" s="17">
        <f t="shared" si="10"/>
        <v>2831.6656000000075</v>
      </c>
      <c r="AD16" s="17">
        <f t="shared" si="11"/>
        <v>1.964856173450229</v>
      </c>
      <c r="AE16" s="17"/>
      <c r="AF16" s="17">
        <v>141443.47055999999</v>
      </c>
      <c r="AG16" s="17">
        <v>119845.85639999999</v>
      </c>
      <c r="AH16" s="17">
        <f t="shared" si="12"/>
        <v>21597.614159999997</v>
      </c>
      <c r="AI16" s="17">
        <f t="shared" si="13"/>
        <v>18.021160521324457</v>
      </c>
      <c r="AJ16" s="17"/>
      <c r="AK16" s="17">
        <v>449853.74572999997</v>
      </c>
      <c r="AL16" s="17">
        <v>388801.80776999996</v>
      </c>
      <c r="AM16" s="17">
        <f t="shared" si="14"/>
        <v>61051.93796000001</v>
      </c>
      <c r="AN16" s="17">
        <f t="shared" si="15"/>
        <v>15.702585929362748</v>
      </c>
      <c r="AO16" s="17"/>
      <c r="AP16" s="17">
        <v>66364.702270000009</v>
      </c>
      <c r="AQ16" s="17">
        <v>57223.205000000002</v>
      </c>
      <c r="AR16" s="17">
        <f t="shared" si="16"/>
        <v>9141.4972700000071</v>
      </c>
      <c r="AS16" s="17">
        <f t="shared" si="30"/>
        <v>15.975157752873169</v>
      </c>
      <c r="AT16" s="17"/>
      <c r="AU16" s="17">
        <v>86444.253079999995</v>
      </c>
      <c r="AV16" s="17">
        <v>75393.154920000001</v>
      </c>
      <c r="AW16" s="17">
        <f t="shared" si="17"/>
        <v>11051.098159999994</v>
      </c>
      <c r="AX16" s="17">
        <f t="shared" si="18"/>
        <v>14.657959561085301</v>
      </c>
      <c r="AY16" s="17"/>
      <c r="AZ16" s="17">
        <v>254196.59736000001</v>
      </c>
      <c r="BA16" s="17">
        <v>225524.7034</v>
      </c>
      <c r="BB16" s="17">
        <f t="shared" si="19"/>
        <v>28671.893960000016</v>
      </c>
      <c r="BC16" s="17">
        <f t="shared" si="20"/>
        <v>12.71341610375443</v>
      </c>
      <c r="BD16" s="17"/>
      <c r="BE16" s="17">
        <v>240426.24184999999</v>
      </c>
      <c r="BF16" s="17">
        <v>250167.73553000001</v>
      </c>
      <c r="BG16" s="17">
        <f t="shared" si="21"/>
        <v>-9741.4936800000141</v>
      </c>
      <c r="BH16" s="17">
        <f t="shared" si="22"/>
        <v>-3.8939848335605287</v>
      </c>
      <c r="BI16" s="17"/>
      <c r="BJ16" s="17">
        <v>122497.86989</v>
      </c>
      <c r="BK16" s="17">
        <v>104828.73016000001</v>
      </c>
      <c r="BL16" s="17">
        <f t="shared" si="23"/>
        <v>17669.139729999995</v>
      </c>
      <c r="BM16" s="17">
        <f t="shared" si="24"/>
        <v>16.855245411283342</v>
      </c>
      <c r="BN16" s="17"/>
      <c r="BO16" s="17">
        <v>154383.33643</v>
      </c>
      <c r="BP16" s="17">
        <v>146398.16929999998</v>
      </c>
      <c r="BQ16" s="17">
        <f t="shared" si="25"/>
        <v>7985.1671300000162</v>
      </c>
      <c r="BR16" s="17">
        <f>BQ16/BP16*100</f>
        <v>5.4544173388102726</v>
      </c>
      <c r="BS16" s="17"/>
      <c r="BT16" s="17">
        <f t="shared" si="27"/>
        <v>2221724.6917899996</v>
      </c>
      <c r="BU16" s="17">
        <f t="shared" si="27"/>
        <v>2116151.9093500003</v>
      </c>
      <c r="BV16" s="17">
        <f t="shared" si="28"/>
        <v>105572.78243999928</v>
      </c>
      <c r="BW16" s="17">
        <f t="shared" si="29"/>
        <v>4.9889037726231642</v>
      </c>
    </row>
    <row r="17" spans="1:83" s="19" customFormat="1" ht="14.25" customHeight="1" x14ac:dyDescent="0.25">
      <c r="A17" s="16" t="s">
        <v>29</v>
      </c>
      <c r="B17" s="17">
        <v>0</v>
      </c>
      <c r="C17" s="17">
        <v>0</v>
      </c>
      <c r="D17" s="17">
        <f t="shared" si="0"/>
        <v>0</v>
      </c>
      <c r="E17" s="17">
        <f>IFERROR(D17/C17*100,0)</f>
        <v>0</v>
      </c>
      <c r="F17" s="17"/>
      <c r="G17" s="17">
        <v>0</v>
      </c>
      <c r="H17" s="17">
        <v>0</v>
      </c>
      <c r="I17" s="17">
        <f t="shared" si="2"/>
        <v>0</v>
      </c>
      <c r="J17" s="17">
        <f>IFERROR(I17/H17*100,0)</f>
        <v>0</v>
      </c>
      <c r="K17" s="17"/>
      <c r="L17" s="17">
        <v>2897.98605</v>
      </c>
      <c r="M17" s="17">
        <v>2747.0455499999998</v>
      </c>
      <c r="N17" s="17">
        <f t="shared" si="4"/>
        <v>150.94050000000016</v>
      </c>
      <c r="O17" s="17">
        <f t="shared" si="5"/>
        <v>5.4946486052988881</v>
      </c>
      <c r="P17" s="17"/>
      <c r="Q17" s="17">
        <v>0</v>
      </c>
      <c r="R17" s="17">
        <v>0</v>
      </c>
      <c r="S17" s="17">
        <f t="shared" si="6"/>
        <v>0</v>
      </c>
      <c r="T17" s="17">
        <f t="shared" ref="T17:T18" si="31">IFERROR(S17/R17*100,0)</f>
        <v>0</v>
      </c>
      <c r="U17" s="17"/>
      <c r="V17" s="17">
        <v>0</v>
      </c>
      <c r="W17" s="17">
        <v>0</v>
      </c>
      <c r="X17" s="17">
        <f t="shared" si="8"/>
        <v>0</v>
      </c>
      <c r="Y17" s="17">
        <f t="shared" ref="Y17:Y18" si="32">IFERROR(X17/W17*100,0)</f>
        <v>0</v>
      </c>
      <c r="Z17" s="17"/>
      <c r="AA17" s="17">
        <v>0</v>
      </c>
      <c r="AB17" s="17">
        <v>0</v>
      </c>
      <c r="AC17" s="17">
        <f t="shared" si="10"/>
        <v>0</v>
      </c>
      <c r="AD17" s="17">
        <f t="shared" ref="AD17:AD18" si="33">IFERROR(AC17/AB17*100,0)</f>
        <v>0</v>
      </c>
      <c r="AE17" s="17"/>
      <c r="AF17" s="17">
        <v>0</v>
      </c>
      <c r="AG17" s="17">
        <v>0</v>
      </c>
      <c r="AH17" s="17">
        <f t="shared" si="12"/>
        <v>0</v>
      </c>
      <c r="AI17" s="17">
        <f t="shared" ref="AI17:AI18" si="34">IFERROR(AH17/AG17*100,0)</f>
        <v>0</v>
      </c>
      <c r="AJ17" s="17"/>
      <c r="AK17" s="17">
        <v>769.82267000000002</v>
      </c>
      <c r="AL17" s="17">
        <v>251.50345000000002</v>
      </c>
      <c r="AM17" s="17">
        <f t="shared" si="14"/>
        <v>518.31921999999997</v>
      </c>
      <c r="AN17" s="17">
        <f t="shared" si="15"/>
        <v>206.08831409668534</v>
      </c>
      <c r="AO17" s="17"/>
      <c r="AP17" s="17">
        <v>0</v>
      </c>
      <c r="AQ17" s="17">
        <v>0</v>
      </c>
      <c r="AR17" s="17">
        <f t="shared" si="16"/>
        <v>0</v>
      </c>
      <c r="AS17" s="17">
        <f t="shared" ref="AS17:AS18" si="35">IFERROR(AR17/AQ17*100,0)</f>
        <v>0</v>
      </c>
      <c r="AT17" s="17"/>
      <c r="AU17" s="17">
        <v>0</v>
      </c>
      <c r="AV17" s="17">
        <v>0</v>
      </c>
      <c r="AW17" s="17">
        <f t="shared" si="17"/>
        <v>0</v>
      </c>
      <c r="AX17" s="17">
        <f>IFERROR(AW17/AV17*100,0)</f>
        <v>0</v>
      </c>
      <c r="AY17" s="17"/>
      <c r="AZ17" s="17">
        <v>0</v>
      </c>
      <c r="BA17" s="17">
        <v>0</v>
      </c>
      <c r="BB17" s="17">
        <f t="shared" si="19"/>
        <v>0</v>
      </c>
      <c r="BC17" s="17">
        <f t="shared" ref="BC17:BC18" si="36">IFERROR(BB17/BA17*100,0)</f>
        <v>0</v>
      </c>
      <c r="BD17" s="17"/>
      <c r="BE17" s="17">
        <v>0</v>
      </c>
      <c r="BF17" s="17">
        <v>0</v>
      </c>
      <c r="BG17" s="17">
        <f t="shared" si="21"/>
        <v>0</v>
      </c>
      <c r="BH17" s="17">
        <f>IFERROR(BG17/BF17*100,0)</f>
        <v>0</v>
      </c>
      <c r="BI17" s="17"/>
      <c r="BJ17" s="17">
        <v>0</v>
      </c>
      <c r="BK17" s="17">
        <v>0</v>
      </c>
      <c r="BL17" s="17">
        <f t="shared" si="23"/>
        <v>0</v>
      </c>
      <c r="BM17" s="17">
        <f t="shared" ref="BM17:BM18" si="37">IFERROR(BL17/BK17*100,0)</f>
        <v>0</v>
      </c>
      <c r="BN17" s="17"/>
      <c r="BO17" s="17">
        <v>984.65690999999993</v>
      </c>
      <c r="BP17" s="17">
        <v>250.34215</v>
      </c>
      <c r="BQ17" s="17">
        <f t="shared" si="25"/>
        <v>734.31475999999998</v>
      </c>
      <c r="BR17" s="17">
        <f>BQ17/BP17*100</f>
        <v>293.32446014384715</v>
      </c>
      <c r="BS17" s="17"/>
      <c r="BT17" s="17">
        <f t="shared" si="27"/>
        <v>4652.4656299999997</v>
      </c>
      <c r="BU17" s="17">
        <f t="shared" si="27"/>
        <v>3248.8911499999999</v>
      </c>
      <c r="BV17" s="17">
        <f t="shared" si="28"/>
        <v>1403.5744799999998</v>
      </c>
      <c r="BW17" s="17">
        <f t="shared" si="29"/>
        <v>43.201646814175348</v>
      </c>
    </row>
    <row r="18" spans="1:83" s="19" customFormat="1" ht="14.25" customHeight="1" x14ac:dyDescent="0.25">
      <c r="A18" s="20" t="s">
        <v>30</v>
      </c>
      <c r="B18" s="17">
        <v>165.95109000000002</v>
      </c>
      <c r="C18" s="17">
        <v>3375.3499599999996</v>
      </c>
      <c r="D18" s="17">
        <f t="shared" si="0"/>
        <v>-3209.3988699999995</v>
      </c>
      <c r="E18" s="17">
        <f t="shared" si="1"/>
        <v>-95.083440473828674</v>
      </c>
      <c r="F18" s="17"/>
      <c r="G18" s="17">
        <v>12889.279789999999</v>
      </c>
      <c r="H18" s="17">
        <v>10515.550429999999</v>
      </c>
      <c r="I18" s="17">
        <f t="shared" si="2"/>
        <v>2373.7293599999994</v>
      </c>
      <c r="J18" s="17">
        <f t="shared" si="3"/>
        <v>22.573515060399927</v>
      </c>
      <c r="K18" s="17"/>
      <c r="L18" s="17">
        <v>1826.4609799999998</v>
      </c>
      <c r="M18" s="17">
        <v>2038.5637400000001</v>
      </c>
      <c r="N18" s="17">
        <f t="shared" si="4"/>
        <v>-212.10276000000022</v>
      </c>
      <c r="O18" s="17">
        <f t="shared" si="5"/>
        <v>-10.404519409336704</v>
      </c>
      <c r="P18" s="17"/>
      <c r="Q18" s="17">
        <v>0</v>
      </c>
      <c r="R18" s="17">
        <v>0</v>
      </c>
      <c r="S18" s="17">
        <f t="shared" si="6"/>
        <v>0</v>
      </c>
      <c r="T18" s="17">
        <f t="shared" si="31"/>
        <v>0</v>
      </c>
      <c r="U18" s="17"/>
      <c r="V18" s="17">
        <v>0</v>
      </c>
      <c r="W18" s="17">
        <v>0</v>
      </c>
      <c r="X18" s="17">
        <f t="shared" si="8"/>
        <v>0</v>
      </c>
      <c r="Y18" s="17">
        <f t="shared" si="32"/>
        <v>0</v>
      </c>
      <c r="Z18" s="17"/>
      <c r="AA18" s="17">
        <v>0</v>
      </c>
      <c r="AB18" s="17">
        <v>0</v>
      </c>
      <c r="AC18" s="17">
        <f t="shared" si="10"/>
        <v>0</v>
      </c>
      <c r="AD18" s="17">
        <f t="shared" si="33"/>
        <v>0</v>
      </c>
      <c r="AE18" s="17"/>
      <c r="AF18" s="17">
        <v>0</v>
      </c>
      <c r="AG18" s="17">
        <v>0</v>
      </c>
      <c r="AH18" s="17">
        <f t="shared" si="12"/>
        <v>0</v>
      </c>
      <c r="AI18" s="17">
        <f t="shared" si="34"/>
        <v>0</v>
      </c>
      <c r="AJ18" s="17"/>
      <c r="AK18" s="17">
        <v>113897.3915</v>
      </c>
      <c r="AL18" s="17">
        <v>95858.101020000002</v>
      </c>
      <c r="AM18" s="17">
        <f t="shared" si="14"/>
        <v>18039.290479999996</v>
      </c>
      <c r="AN18" s="17">
        <f t="shared" si="15"/>
        <v>18.818743839121378</v>
      </c>
      <c r="AO18" s="17"/>
      <c r="AP18" s="17">
        <v>0</v>
      </c>
      <c r="AQ18" s="17">
        <v>0</v>
      </c>
      <c r="AR18" s="17">
        <f t="shared" si="16"/>
        <v>0</v>
      </c>
      <c r="AS18" s="17">
        <f t="shared" si="35"/>
        <v>0</v>
      </c>
      <c r="AT18" s="17"/>
      <c r="AU18" s="17">
        <v>3944.5547499999998</v>
      </c>
      <c r="AV18" s="17">
        <v>894.11000999999987</v>
      </c>
      <c r="AW18" s="17">
        <f t="shared" si="17"/>
        <v>3050.4447399999999</v>
      </c>
      <c r="AX18" s="17">
        <f t="shared" si="18"/>
        <v>341.17107580531399</v>
      </c>
      <c r="AY18" s="17"/>
      <c r="AZ18" s="17">
        <v>0</v>
      </c>
      <c r="BA18" s="17">
        <v>0</v>
      </c>
      <c r="BB18" s="17">
        <f t="shared" si="19"/>
        <v>0</v>
      </c>
      <c r="BC18" s="17">
        <f t="shared" si="36"/>
        <v>0</v>
      </c>
      <c r="BD18" s="17"/>
      <c r="BE18" s="17">
        <v>8067.8523400000013</v>
      </c>
      <c r="BF18" s="17">
        <v>25499.060140000001</v>
      </c>
      <c r="BG18" s="17">
        <f t="shared" si="21"/>
        <v>-17431.2078</v>
      </c>
      <c r="BH18" s="17">
        <f t="shared" si="22"/>
        <v>-68.360197216272766</v>
      </c>
      <c r="BI18" s="17"/>
      <c r="BJ18" s="17">
        <v>0</v>
      </c>
      <c r="BK18" s="17">
        <v>0</v>
      </c>
      <c r="BL18" s="17">
        <f t="shared" si="23"/>
        <v>0</v>
      </c>
      <c r="BM18" s="17">
        <f t="shared" si="37"/>
        <v>0</v>
      </c>
      <c r="BN18" s="17"/>
      <c r="BO18" s="17">
        <v>0</v>
      </c>
      <c r="BP18" s="17">
        <v>0</v>
      </c>
      <c r="BQ18" s="17">
        <f t="shared" si="25"/>
        <v>0</v>
      </c>
      <c r="BR18" s="17">
        <f>IFERROR(BQ18/BP18*100,0)</f>
        <v>0</v>
      </c>
      <c r="BS18" s="17"/>
      <c r="BT18" s="17">
        <f t="shared" si="27"/>
        <v>140791.49045000001</v>
      </c>
      <c r="BU18" s="17">
        <f t="shared" si="27"/>
        <v>138180.7353</v>
      </c>
      <c r="BV18" s="17">
        <f t="shared" si="28"/>
        <v>2610.7551500000118</v>
      </c>
      <c r="BW18" s="17">
        <f t="shared" si="29"/>
        <v>1.8893770859822685</v>
      </c>
    </row>
    <row r="19" spans="1:83" s="19" customFormat="1" ht="14.25" customHeight="1" x14ac:dyDescent="0.25">
      <c r="A19" s="16" t="s">
        <v>31</v>
      </c>
      <c r="B19" s="17">
        <f>+B13-B14-B15-B16-B17-B18</f>
        <v>532027.45512000006</v>
      </c>
      <c r="C19" s="17">
        <f>+C13-C14-C15-C16-C17-C18</f>
        <v>443099.1631399999</v>
      </c>
      <c r="D19" s="17">
        <f t="shared" si="0"/>
        <v>88928.291980000155</v>
      </c>
      <c r="E19" s="17">
        <f t="shared" si="1"/>
        <v>20.069614067834003</v>
      </c>
      <c r="F19" s="17"/>
      <c r="G19" s="17">
        <f>+G13-G14-G15-G16-G17-G18</f>
        <v>1272111.75862</v>
      </c>
      <c r="H19" s="17">
        <f>+H13-H14-H15-H16-H17-H18</f>
        <v>1379903.93778</v>
      </c>
      <c r="I19" s="17">
        <f t="shared" si="2"/>
        <v>-107792.17916000006</v>
      </c>
      <c r="J19" s="17">
        <f t="shared" si="3"/>
        <v>-7.8115712412138594</v>
      </c>
      <c r="K19" s="17"/>
      <c r="L19" s="17">
        <f>+L13-L14-L15-L16-L17-L18</f>
        <v>1256484.9590100001</v>
      </c>
      <c r="M19" s="17">
        <f>+M13-M14-M15-M16-M17-M18</f>
        <v>1077608.7981800002</v>
      </c>
      <c r="N19" s="17">
        <f t="shared" si="4"/>
        <v>178876.16082999995</v>
      </c>
      <c r="O19" s="17">
        <f t="shared" si="5"/>
        <v>16.599359724243925</v>
      </c>
      <c r="P19" s="17"/>
      <c r="Q19" s="17">
        <f>+Q13-Q14-Q15-Q16-Q17-Q18</f>
        <v>1076792.6216699998</v>
      </c>
      <c r="R19" s="17">
        <f>+R13-R14-R15-R16-R17-R18</f>
        <v>1010860.0199</v>
      </c>
      <c r="S19" s="17">
        <f t="shared" si="6"/>
        <v>65932.601769999834</v>
      </c>
      <c r="T19" s="17">
        <f t="shared" si="7"/>
        <v>6.5224264954629687</v>
      </c>
      <c r="U19" s="17"/>
      <c r="V19" s="17">
        <f>+V13-V14-V15-V16-V17-V18</f>
        <v>1948040.53856</v>
      </c>
      <c r="W19" s="17">
        <f>+W13-W14-W15-W16-W17-W18</f>
        <v>1694129.2482899998</v>
      </c>
      <c r="X19" s="17">
        <f t="shared" si="8"/>
        <v>253911.29027000023</v>
      </c>
      <c r="Y19" s="17">
        <f t="shared" si="9"/>
        <v>14.987716582208247</v>
      </c>
      <c r="Z19" s="17"/>
      <c r="AA19" s="17">
        <f>+AA13-AA14-AA15-AA16-AA17-AA18</f>
        <v>3900133.3906899998</v>
      </c>
      <c r="AB19" s="17">
        <f>+AB13-AB14-AB15-AB16-AB17-AB18</f>
        <v>2944639.2050099997</v>
      </c>
      <c r="AC19" s="17">
        <f t="shared" si="10"/>
        <v>955494.18568000011</v>
      </c>
      <c r="AD19" s="17">
        <f t="shared" si="11"/>
        <v>32.448599612961928</v>
      </c>
      <c r="AE19" s="17"/>
      <c r="AF19" s="17">
        <f>+AF13-AF14-AF15-AF16-AF17-AF18</f>
        <v>1357214.6327200001</v>
      </c>
      <c r="AG19" s="17">
        <f>+AG13-AG14-AG15-AG16-AG17-AG18</f>
        <v>1154979.9378100003</v>
      </c>
      <c r="AH19" s="17">
        <f t="shared" si="12"/>
        <v>202234.69490999985</v>
      </c>
      <c r="AI19" s="17">
        <f t="shared" si="13"/>
        <v>17.509801537632285</v>
      </c>
      <c r="AJ19" s="17"/>
      <c r="AK19" s="17">
        <f>+AK13-AK14-AK15-AK16-AK17-AK18</f>
        <v>3753538.2538299998</v>
      </c>
      <c r="AL19" s="17">
        <f>+AL13-AL14-AL15-AL16-AL17-AL18</f>
        <v>3206752.1531699998</v>
      </c>
      <c r="AM19" s="17">
        <f t="shared" si="14"/>
        <v>546786.10066</v>
      </c>
      <c r="AN19" s="17">
        <f t="shared" si="15"/>
        <v>17.051087035818487</v>
      </c>
      <c r="AO19" s="17"/>
      <c r="AP19" s="17">
        <f>+AP13-AP14-AP15-AP16-AP17-AP18</f>
        <v>562630.96570000006</v>
      </c>
      <c r="AQ19" s="17">
        <f>+AQ13-AQ14-AQ15-AQ16-AQ17-AQ18</f>
        <v>480285.00172999996</v>
      </c>
      <c r="AR19" s="17">
        <f t="shared" si="16"/>
        <v>82345.963970000099</v>
      </c>
      <c r="AS19" s="17">
        <f t="shared" si="30"/>
        <v>17.145229118833118</v>
      </c>
      <c r="AT19" s="17"/>
      <c r="AU19" s="17">
        <f>+AU13-AU14-AU15-AU16-AU17-AU18</f>
        <v>741327.21224999998</v>
      </c>
      <c r="AV19" s="17">
        <f>+AV13-AV14-AV15-AV16-AV17-AV18</f>
        <v>675117.05436999991</v>
      </c>
      <c r="AW19" s="17">
        <f t="shared" si="17"/>
        <v>66210.157880000072</v>
      </c>
      <c r="AX19" s="17">
        <f t="shared" si="18"/>
        <v>9.8072115718933386</v>
      </c>
      <c r="AY19" s="17"/>
      <c r="AZ19" s="17">
        <f>+AZ13-AZ14-AZ15-AZ16-AZ17-AZ18</f>
        <v>2077663.8560200003</v>
      </c>
      <c r="BA19" s="17">
        <f>+BA13-BA14-BA15-BA16-BA17-BA18</f>
        <v>1915523.3615900003</v>
      </c>
      <c r="BB19" s="17">
        <f t="shared" si="19"/>
        <v>162140.49442999996</v>
      </c>
      <c r="BC19" s="17">
        <f t="shared" si="20"/>
        <v>8.4645532224370026</v>
      </c>
      <c r="BD19" s="17"/>
      <c r="BE19" s="17">
        <f>+BE13-BE14-BE15-BE16-BE17-BE18</f>
        <v>2066452.0474100003</v>
      </c>
      <c r="BF19" s="17">
        <f>+BF13-BF14-BF15-BF16-BF17-BF18</f>
        <v>2023775.9531400003</v>
      </c>
      <c r="BG19" s="17">
        <f t="shared" si="21"/>
        <v>42676.094270000001</v>
      </c>
      <c r="BH19" s="17">
        <f t="shared" si="22"/>
        <v>2.1087361080551275</v>
      </c>
      <c r="BI19" s="17"/>
      <c r="BJ19" s="17">
        <f>+BJ13-BJ14-BJ15-BJ16-BJ17-BJ18</f>
        <v>1037312.4618500001</v>
      </c>
      <c r="BK19" s="17">
        <f>+BK13-BK14-BK15-BK16-BK17-BK18</f>
        <v>883446.17915999994</v>
      </c>
      <c r="BL19" s="17">
        <f t="shared" si="23"/>
        <v>153866.28269000014</v>
      </c>
      <c r="BM19" s="17">
        <f t="shared" si="24"/>
        <v>17.416599485018949</v>
      </c>
      <c r="BN19" s="17"/>
      <c r="BO19" s="17">
        <f>+BO13-BO14-BO15-BO16-BO17-BO18</f>
        <v>1246919.94863</v>
      </c>
      <c r="BP19" s="17">
        <f>+BP13-BP14-BP15-BP16-BP17-BP18</f>
        <v>1184745.8369200001</v>
      </c>
      <c r="BQ19" s="17">
        <f t="shared" si="25"/>
        <v>62174.111709999852</v>
      </c>
      <c r="BR19" s="17">
        <f>BQ19/BP19*100</f>
        <v>5.2478860674146564</v>
      </c>
      <c r="BS19" s="17"/>
      <c r="BT19" s="17">
        <f>+BT13-BT14-BT15-BT16-BT17-BT18</f>
        <v>22828650.102080002</v>
      </c>
      <c r="BU19" s="17">
        <f>+BU13-BU14-BU15-BU16-BU17-BU18</f>
        <v>20074865.850189995</v>
      </c>
      <c r="BV19" s="17">
        <f t="shared" si="28"/>
        <v>2753784.2518900074</v>
      </c>
      <c r="BW19" s="17">
        <f>BV19/BU19*100</f>
        <v>13.717572373535662</v>
      </c>
    </row>
    <row r="20" spans="1:83" s="19" customFormat="1" ht="14.25" customHeight="1" x14ac:dyDescent="0.25">
      <c r="A20" s="16" t="s">
        <v>32</v>
      </c>
      <c r="B20" s="17">
        <v>8783.7847399999991</v>
      </c>
      <c r="C20" s="17">
        <v>6823.84699</v>
      </c>
      <c r="D20" s="17">
        <f t="shared" si="0"/>
        <v>1959.9377499999991</v>
      </c>
      <c r="E20" s="17">
        <f t="shared" si="1"/>
        <v>28.721888882798634</v>
      </c>
      <c r="F20" s="17"/>
      <c r="G20" s="17">
        <v>66356.704530000003</v>
      </c>
      <c r="H20" s="17">
        <v>74883.233399999997</v>
      </c>
      <c r="I20" s="17">
        <f t="shared" si="2"/>
        <v>-8526.5288699999946</v>
      </c>
      <c r="J20" s="17">
        <f t="shared" si="3"/>
        <v>-11.386432560215802</v>
      </c>
      <c r="K20" s="17"/>
      <c r="L20" s="17">
        <v>112167.17759000001</v>
      </c>
      <c r="M20" s="17">
        <v>115922.16008</v>
      </c>
      <c r="N20" s="17">
        <f t="shared" si="4"/>
        <v>-3754.9824899999949</v>
      </c>
      <c r="O20" s="17">
        <f t="shared" si="5"/>
        <v>-3.2392275018069134</v>
      </c>
      <c r="P20" s="17"/>
      <c r="Q20" s="17">
        <v>54143.311650000003</v>
      </c>
      <c r="R20" s="17">
        <v>81328.02708</v>
      </c>
      <c r="S20" s="17">
        <f t="shared" si="6"/>
        <v>-27184.715429999997</v>
      </c>
      <c r="T20" s="17">
        <f t="shared" si="7"/>
        <v>-33.426011187089522</v>
      </c>
      <c r="U20" s="17"/>
      <c r="V20" s="17">
        <v>21704.021550000005</v>
      </c>
      <c r="W20" s="17">
        <v>13555.593860000001</v>
      </c>
      <c r="X20" s="17">
        <f t="shared" si="8"/>
        <v>8148.4276900000041</v>
      </c>
      <c r="Y20" s="17">
        <f t="shared" si="9"/>
        <v>60.111181953042106</v>
      </c>
      <c r="Z20" s="17"/>
      <c r="AA20" s="17">
        <v>59787.425790000001</v>
      </c>
      <c r="AB20" s="17">
        <v>50599.821959999994</v>
      </c>
      <c r="AC20" s="17">
        <f t="shared" si="10"/>
        <v>9187.6038300000073</v>
      </c>
      <c r="AD20" s="17">
        <f t="shared" si="11"/>
        <v>18.157383710288471</v>
      </c>
      <c r="AE20" s="17"/>
      <c r="AF20" s="17">
        <v>45712.262760000005</v>
      </c>
      <c r="AG20" s="17">
        <v>67221.190459999998</v>
      </c>
      <c r="AH20" s="17">
        <f t="shared" si="12"/>
        <v>-21508.927699999993</v>
      </c>
      <c r="AI20" s="17">
        <f t="shared" si="13"/>
        <v>-31.997243061023877</v>
      </c>
      <c r="AJ20" s="17"/>
      <c r="AK20" s="17">
        <v>38405.804940000002</v>
      </c>
      <c r="AL20" s="17">
        <v>37018.139420000007</v>
      </c>
      <c r="AM20" s="17">
        <f t="shared" si="14"/>
        <v>1387.665519999995</v>
      </c>
      <c r="AN20" s="17">
        <f t="shared" si="15"/>
        <v>3.7486095782822431</v>
      </c>
      <c r="AO20" s="17"/>
      <c r="AP20" s="17">
        <v>4484.3356299999996</v>
      </c>
      <c r="AQ20" s="17">
        <v>8975.6009200000008</v>
      </c>
      <c r="AR20" s="17">
        <f t="shared" si="16"/>
        <v>-4491.2652900000012</v>
      </c>
      <c r="AS20" s="17">
        <f t="shared" si="30"/>
        <v>-50.038602763546223</v>
      </c>
      <c r="AT20" s="17"/>
      <c r="AU20" s="17">
        <v>20011.809860000001</v>
      </c>
      <c r="AV20" s="17">
        <v>22114.190900000001</v>
      </c>
      <c r="AW20" s="17">
        <f t="shared" si="17"/>
        <v>-2102.3810400000002</v>
      </c>
      <c r="AX20" s="17">
        <f t="shared" si="18"/>
        <v>-9.5069317684148231</v>
      </c>
      <c r="AY20" s="17"/>
      <c r="AZ20" s="17">
        <v>155264.71176999999</v>
      </c>
      <c r="BA20" s="17">
        <v>101969.50097000001</v>
      </c>
      <c r="BB20" s="17">
        <f t="shared" si="19"/>
        <v>53295.210799999986</v>
      </c>
      <c r="BC20" s="17">
        <f t="shared" si="20"/>
        <v>52.26583467901812</v>
      </c>
      <c r="BD20" s="17"/>
      <c r="BE20" s="17">
        <v>38455.199130000001</v>
      </c>
      <c r="BF20" s="17">
        <v>37429.194080000001</v>
      </c>
      <c r="BG20" s="17">
        <f t="shared" si="21"/>
        <v>1026.0050499999998</v>
      </c>
      <c r="BH20" s="17">
        <f t="shared" si="22"/>
        <v>2.7411892647409086</v>
      </c>
      <c r="BI20" s="17"/>
      <c r="BJ20" s="17">
        <v>29807.3904</v>
      </c>
      <c r="BK20" s="17">
        <v>25256.664779999999</v>
      </c>
      <c r="BL20" s="17">
        <f t="shared" si="23"/>
        <v>4550.7256200000011</v>
      </c>
      <c r="BM20" s="17">
        <f t="shared" si="24"/>
        <v>18.017919862497383</v>
      </c>
      <c r="BN20" s="17"/>
      <c r="BO20" s="17">
        <v>105486.55836</v>
      </c>
      <c r="BP20" s="17">
        <v>101831.70417</v>
      </c>
      <c r="BQ20" s="17">
        <f t="shared" si="25"/>
        <v>3654.8541899999982</v>
      </c>
      <c r="BR20" s="17">
        <f t="shared" si="26"/>
        <v>3.5891122708685179</v>
      </c>
      <c r="BS20" s="17"/>
      <c r="BT20" s="17">
        <f>+B20+G20+L20+Q20+V20+AA20+AF20+AK20+AP20+AU20+AZ20+BE20+BJ20+BO20</f>
        <v>760570.4987</v>
      </c>
      <c r="BU20" s="17">
        <f>+C20+H20+M20+R20+W20+AB20+AG20+AL20+AQ20+AV20+BA20+BF20+BK20+BP20</f>
        <v>744928.86907000013</v>
      </c>
      <c r="BV20" s="17">
        <f t="shared" si="28"/>
        <v>15641.629629999865</v>
      </c>
      <c r="BW20" s="17">
        <f>BV20/BU20*100</f>
        <v>2.0997480805821795</v>
      </c>
    </row>
    <row r="21" spans="1:83" s="19" customFormat="1" ht="14.25" customHeight="1" x14ac:dyDescent="0.25">
      <c r="A21" s="16" t="s">
        <v>33</v>
      </c>
      <c r="B21" s="17">
        <f>+B19+B20</f>
        <v>540811.23986000009</v>
      </c>
      <c r="C21" s="17">
        <f>+C19+C20</f>
        <v>449923.01012999989</v>
      </c>
      <c r="D21" s="17">
        <f t="shared" si="0"/>
        <v>90888.229730000196</v>
      </c>
      <c r="E21" s="17">
        <f t="shared" si="1"/>
        <v>20.200840517967535</v>
      </c>
      <c r="F21" s="17"/>
      <c r="G21" s="17">
        <f>+G19+G20</f>
        <v>1338468.46315</v>
      </c>
      <c r="H21" s="17">
        <f>+H19+H20</f>
        <v>1454787.1711800001</v>
      </c>
      <c r="I21" s="17">
        <f t="shared" si="2"/>
        <v>-116318.7080300001</v>
      </c>
      <c r="J21" s="17">
        <f t="shared" si="3"/>
        <v>-7.995582469678518</v>
      </c>
      <c r="K21" s="17"/>
      <c r="L21" s="17">
        <f>+L19+L20</f>
        <v>1368652.1366000001</v>
      </c>
      <c r="M21" s="17">
        <f>+M19+M20</f>
        <v>1193530.9582600002</v>
      </c>
      <c r="N21" s="17">
        <f t="shared" si="4"/>
        <v>175121.17833999987</v>
      </c>
      <c r="O21" s="17">
        <f t="shared" si="5"/>
        <v>14.672529198178641</v>
      </c>
      <c r="P21" s="17"/>
      <c r="Q21" s="17">
        <f>+Q19+Q20</f>
        <v>1130935.9333199998</v>
      </c>
      <c r="R21" s="17">
        <f>+R19+R20</f>
        <v>1092188.0469799999</v>
      </c>
      <c r="S21" s="17">
        <f t="shared" si="6"/>
        <v>38747.886339999968</v>
      </c>
      <c r="T21" s="17">
        <f t="shared" si="7"/>
        <v>3.5477303058883884</v>
      </c>
      <c r="U21" s="17"/>
      <c r="V21" s="17">
        <f>+V19+V20</f>
        <v>1969744.56011</v>
      </c>
      <c r="W21" s="17">
        <f>+W19+W20</f>
        <v>1707684.8421499997</v>
      </c>
      <c r="X21" s="17">
        <f t="shared" si="8"/>
        <v>262059.71796000027</v>
      </c>
      <c r="Y21" s="17">
        <f t="shared" si="9"/>
        <v>15.345906427913439</v>
      </c>
      <c r="Z21" s="17"/>
      <c r="AA21" s="17">
        <f>+AA19+AA20</f>
        <v>3959920.8164799996</v>
      </c>
      <c r="AB21" s="17">
        <f>+AB19+AB20</f>
        <v>2995239.0269699995</v>
      </c>
      <c r="AC21" s="17">
        <f t="shared" si="10"/>
        <v>964681.78951000003</v>
      </c>
      <c r="AD21" s="17">
        <f t="shared" si="11"/>
        <v>32.207172142981769</v>
      </c>
      <c r="AE21" s="17"/>
      <c r="AF21" s="17">
        <f>+AF19+AF20</f>
        <v>1402926.8954800002</v>
      </c>
      <c r="AG21" s="17">
        <f>+AG19+AG20</f>
        <v>1222201.1282700002</v>
      </c>
      <c r="AH21" s="17">
        <f t="shared" si="12"/>
        <v>180725.76720999996</v>
      </c>
      <c r="AI21" s="17">
        <f t="shared" si="13"/>
        <v>14.78690888346777</v>
      </c>
      <c r="AJ21" s="17"/>
      <c r="AK21" s="17">
        <f>+AK19+AK20</f>
        <v>3791944.05877</v>
      </c>
      <c r="AL21" s="17">
        <f>+AL19+AL20</f>
        <v>3243770.2925899997</v>
      </c>
      <c r="AM21" s="17">
        <f t="shared" si="14"/>
        <v>548173.76618000027</v>
      </c>
      <c r="AN21" s="17">
        <f t="shared" si="15"/>
        <v>16.899278208208418</v>
      </c>
      <c r="AO21" s="17"/>
      <c r="AP21" s="17">
        <f>+AP19+AP20</f>
        <v>567115.30133000005</v>
      </c>
      <c r="AQ21" s="17">
        <f>+AQ19+AQ20</f>
        <v>489260.60264999996</v>
      </c>
      <c r="AR21" s="17">
        <f t="shared" si="16"/>
        <v>77854.698680000089</v>
      </c>
      <c r="AS21" s="17">
        <f t="shared" si="30"/>
        <v>15.912725908914974</v>
      </c>
      <c r="AT21" s="17"/>
      <c r="AU21" s="17">
        <f>+AU19+AU20</f>
        <v>761339.02211000002</v>
      </c>
      <c r="AV21" s="17">
        <f>+AV19+AV20</f>
        <v>697231.24526999996</v>
      </c>
      <c r="AW21" s="17">
        <f t="shared" si="17"/>
        <v>64107.776840000064</v>
      </c>
      <c r="AX21" s="17">
        <f t="shared" si="18"/>
        <v>9.1946219098621409</v>
      </c>
      <c r="AY21" s="17"/>
      <c r="AZ21" s="17">
        <f>+AZ19+AZ20</f>
        <v>2232928.5677900002</v>
      </c>
      <c r="BA21" s="17">
        <f>+BA19+BA20</f>
        <v>2017492.8625600003</v>
      </c>
      <c r="BB21" s="17">
        <f t="shared" si="19"/>
        <v>215435.70522999996</v>
      </c>
      <c r="BC21" s="17">
        <f t="shared" si="20"/>
        <v>10.678387479231684</v>
      </c>
      <c r="BD21" s="17"/>
      <c r="BE21" s="17">
        <f>+BE19+BE20</f>
        <v>2104907.2465400002</v>
      </c>
      <c r="BF21" s="17">
        <f>+BF19+BF20</f>
        <v>2061205.1472200004</v>
      </c>
      <c r="BG21" s="17">
        <f t="shared" si="21"/>
        <v>43702.099319999805</v>
      </c>
      <c r="BH21" s="17">
        <f t="shared" si="22"/>
        <v>2.1202207542971614</v>
      </c>
      <c r="BI21" s="17"/>
      <c r="BJ21" s="17">
        <f>+BJ19+BJ20</f>
        <v>1067119.85225</v>
      </c>
      <c r="BK21" s="17">
        <f>+BK19+BK20</f>
        <v>908702.84393999993</v>
      </c>
      <c r="BL21" s="17">
        <f t="shared" si="23"/>
        <v>158417.00831000006</v>
      </c>
      <c r="BM21" s="17">
        <f t="shared" si="24"/>
        <v>17.433312701336725</v>
      </c>
      <c r="BN21" s="17"/>
      <c r="BO21" s="17">
        <f>+BO19+BO20</f>
        <v>1352406.5069899999</v>
      </c>
      <c r="BP21" s="17">
        <f>+BP19+BP20</f>
        <v>1286577.5410900002</v>
      </c>
      <c r="BQ21" s="17">
        <f t="shared" si="25"/>
        <v>65828.965899999719</v>
      </c>
      <c r="BR21" s="17">
        <f t="shared" si="26"/>
        <v>5.1165952923621552</v>
      </c>
      <c r="BS21" s="17"/>
      <c r="BT21" s="17">
        <f>+BT19+BT20</f>
        <v>23589220.600780003</v>
      </c>
      <c r="BU21" s="17">
        <f>+BU19+BU20</f>
        <v>20819794.719259996</v>
      </c>
      <c r="BV21" s="17">
        <f t="shared" si="28"/>
        <v>2769425.8815200068</v>
      </c>
      <c r="BW21" s="17">
        <f>BV21/BU21*100</f>
        <v>13.301888509775091</v>
      </c>
    </row>
    <row r="22" spans="1:83" s="19" customFormat="1" ht="14.25" customHeight="1" x14ac:dyDescent="0.25">
      <c r="A22" s="16" t="s">
        <v>34</v>
      </c>
      <c r="B22" s="17">
        <v>441816.49494999996</v>
      </c>
      <c r="C22" s="17">
        <v>377258.56796999997</v>
      </c>
      <c r="D22" s="17">
        <f t="shared" si="0"/>
        <v>64557.926979999989</v>
      </c>
      <c r="E22" s="17">
        <f t="shared" si="1"/>
        <v>17.112381920808676</v>
      </c>
      <c r="F22" s="17"/>
      <c r="G22" s="17">
        <v>1053915.8330099999</v>
      </c>
      <c r="H22" s="17">
        <v>1320115.1261199997</v>
      </c>
      <c r="I22" s="17">
        <f t="shared" si="2"/>
        <v>-266199.29310999974</v>
      </c>
      <c r="J22" s="17">
        <f t="shared" si="3"/>
        <v>-20.164854401176065</v>
      </c>
      <c r="K22" s="17"/>
      <c r="L22" s="17">
        <v>1033096.88439</v>
      </c>
      <c r="M22" s="17">
        <v>953244.60096999991</v>
      </c>
      <c r="N22" s="17">
        <f t="shared" si="4"/>
        <v>79852.283420000109</v>
      </c>
      <c r="O22" s="17">
        <f t="shared" si="5"/>
        <v>8.376893332387537</v>
      </c>
      <c r="P22" s="17"/>
      <c r="Q22" s="17">
        <v>943926.93066000007</v>
      </c>
      <c r="R22" s="17">
        <v>817378.48386000004</v>
      </c>
      <c r="S22" s="17">
        <f t="shared" si="6"/>
        <v>126548.44680000003</v>
      </c>
      <c r="T22" s="17">
        <f t="shared" si="7"/>
        <v>15.482233665166447</v>
      </c>
      <c r="U22" s="17"/>
      <c r="V22" s="17">
        <v>1560904.8177</v>
      </c>
      <c r="W22" s="17">
        <v>1471428.6829999997</v>
      </c>
      <c r="X22" s="17">
        <f t="shared" si="8"/>
        <v>89476.134700000286</v>
      </c>
      <c r="Y22" s="17">
        <f t="shared" si="9"/>
        <v>6.0809018971665854</v>
      </c>
      <c r="Z22" s="17"/>
      <c r="AA22" s="17">
        <v>3306349.0573199997</v>
      </c>
      <c r="AB22" s="17">
        <v>2752840.2447600001</v>
      </c>
      <c r="AC22" s="17">
        <f t="shared" si="10"/>
        <v>553508.81255999953</v>
      </c>
      <c r="AD22" s="17">
        <f t="shared" si="11"/>
        <v>20.106826526297603</v>
      </c>
      <c r="AE22" s="17"/>
      <c r="AF22" s="17">
        <v>1214779.0618000003</v>
      </c>
      <c r="AG22" s="17">
        <v>1107016.9846300001</v>
      </c>
      <c r="AH22" s="17">
        <f t="shared" si="12"/>
        <v>107762.07717000018</v>
      </c>
      <c r="AI22" s="17">
        <f t="shared" si="13"/>
        <v>9.7344556286114852</v>
      </c>
      <c r="AJ22" s="17"/>
      <c r="AK22" s="17">
        <v>3267228.7858100003</v>
      </c>
      <c r="AL22" s="17">
        <v>3153184.8077799999</v>
      </c>
      <c r="AM22" s="17">
        <f t="shared" si="14"/>
        <v>114043.97803000035</v>
      </c>
      <c r="AN22" s="17">
        <f t="shared" si="15"/>
        <v>3.616786994172188</v>
      </c>
      <c r="AO22" s="17"/>
      <c r="AP22" s="17">
        <v>509138.92044999992</v>
      </c>
      <c r="AQ22" s="17">
        <v>460752.71312999999</v>
      </c>
      <c r="AR22" s="17">
        <f t="shared" si="16"/>
        <v>48386.207319999929</v>
      </c>
      <c r="AS22" s="17">
        <f>AR22/AQ22*100</f>
        <v>10.501556679135149</v>
      </c>
      <c r="AT22" s="17"/>
      <c r="AU22" s="17">
        <v>625485.23041000008</v>
      </c>
      <c r="AV22" s="17">
        <v>640069.27957000001</v>
      </c>
      <c r="AW22" s="17">
        <f t="shared" si="17"/>
        <v>-14584.049159999937</v>
      </c>
      <c r="AX22" s="17">
        <f t="shared" si="18"/>
        <v>-2.2785110339614381</v>
      </c>
      <c r="AY22" s="17"/>
      <c r="AZ22" s="17">
        <v>1811698.9347199998</v>
      </c>
      <c r="BA22" s="17">
        <v>1883119.05797</v>
      </c>
      <c r="BB22" s="17">
        <f t="shared" si="19"/>
        <v>-71420.123250000179</v>
      </c>
      <c r="BC22" s="17">
        <f t="shared" si="20"/>
        <v>-3.7926504406466464</v>
      </c>
      <c r="BD22" s="17"/>
      <c r="BE22" s="17">
        <v>1720477.0499400001</v>
      </c>
      <c r="BF22" s="17">
        <v>1860057.7797099999</v>
      </c>
      <c r="BG22" s="17">
        <f t="shared" si="21"/>
        <v>-139580.72976999986</v>
      </c>
      <c r="BH22" s="17">
        <f t="shared" si="22"/>
        <v>-7.5041071999258957</v>
      </c>
      <c r="BI22" s="17"/>
      <c r="BJ22" s="17">
        <v>896802.45157000003</v>
      </c>
      <c r="BK22" s="17">
        <v>798745.47252000007</v>
      </c>
      <c r="BL22" s="17">
        <f t="shared" si="23"/>
        <v>98056.979049999965</v>
      </c>
      <c r="BM22" s="17">
        <f t="shared" si="24"/>
        <v>12.276373691438318</v>
      </c>
      <c r="BN22" s="17"/>
      <c r="BO22" s="17">
        <v>1137546.0100499999</v>
      </c>
      <c r="BP22" s="17">
        <v>1162518.7050099999</v>
      </c>
      <c r="BQ22" s="17">
        <f t="shared" si="25"/>
        <v>-24972.694959999993</v>
      </c>
      <c r="BR22" s="17">
        <f t="shared" si="26"/>
        <v>-2.1481542492501382</v>
      </c>
      <c r="BS22" s="17"/>
      <c r="BT22" s="17">
        <f>+B22+G22+L22+Q22+V22+AA22+AF22+AK22+AP22+AU22+AZ22+BE22+BJ22+BO22</f>
        <v>19523166.462779999</v>
      </c>
      <c r="BU22" s="17">
        <f>+C22+H22+M22+R22+W22+AB22+AG22+AL22+AQ22+AV22+BA22+BF22+BK22+BP22</f>
        <v>18757730.506999999</v>
      </c>
      <c r="BV22" s="17">
        <f t="shared" si="28"/>
        <v>765435.95577999949</v>
      </c>
      <c r="BW22" s="17">
        <f>BV22/BU22*100</f>
        <v>4.0806426741996029</v>
      </c>
    </row>
    <row r="23" spans="1:83" ht="14.25" customHeight="1" x14ac:dyDescent="0.25">
      <c r="A23" s="3" t="s">
        <v>35</v>
      </c>
      <c r="B23" s="17">
        <f>ROUND((B22/B21*100),0)</f>
        <v>82</v>
      </c>
      <c r="C23" s="17">
        <f>ROUND((C22/C21*100),0)</f>
        <v>84</v>
      </c>
      <c r="D23" s="17"/>
      <c r="E23" s="17">
        <f>B23-C23</f>
        <v>-2</v>
      </c>
      <c r="F23" s="17"/>
      <c r="G23" s="17">
        <f>ROUND((G22/G21*100),0)</f>
        <v>79</v>
      </c>
      <c r="H23" s="17">
        <f>ROUND((H22/H21*100),0)</f>
        <v>91</v>
      </c>
      <c r="I23" s="17"/>
      <c r="J23" s="17">
        <f>G23-H23</f>
        <v>-12</v>
      </c>
      <c r="K23" s="17"/>
      <c r="L23" s="17">
        <f>ROUND((L22/L21*100),0)</f>
        <v>75</v>
      </c>
      <c r="M23" s="17">
        <f>ROUND((M22/M21*100),0)</f>
        <v>80</v>
      </c>
      <c r="N23" s="17"/>
      <c r="O23" s="17">
        <f>L23-M23</f>
        <v>-5</v>
      </c>
      <c r="P23" s="17"/>
      <c r="Q23" s="17">
        <f>ROUND((Q22/Q21*100),0)</f>
        <v>83</v>
      </c>
      <c r="R23" s="17">
        <f>ROUND((R22/R21*100),0)</f>
        <v>75</v>
      </c>
      <c r="S23" s="17"/>
      <c r="T23" s="17">
        <f>Q23-R23</f>
        <v>8</v>
      </c>
      <c r="U23" s="17"/>
      <c r="V23" s="17">
        <f>ROUND((V22/V21*100),0)</f>
        <v>79</v>
      </c>
      <c r="W23" s="17">
        <f>ROUND((W22/W21*100),0)</f>
        <v>86</v>
      </c>
      <c r="X23" s="17"/>
      <c r="Y23" s="17">
        <f>V23-W23</f>
        <v>-7</v>
      </c>
      <c r="Z23" s="17"/>
      <c r="AA23" s="17">
        <f>ROUND((AA22/AA21*100),0)</f>
        <v>83</v>
      </c>
      <c r="AB23" s="17">
        <f>ROUND((AB22/AB21*100),0)</f>
        <v>92</v>
      </c>
      <c r="AC23" s="17"/>
      <c r="AD23" s="17">
        <f>AA23-AB23</f>
        <v>-9</v>
      </c>
      <c r="AE23" s="17"/>
      <c r="AF23" s="17">
        <f>ROUND((AF22/AF21*100),0)</f>
        <v>87</v>
      </c>
      <c r="AG23" s="17">
        <f>ROUND((AG22/AG21*100),0)</f>
        <v>91</v>
      </c>
      <c r="AH23" s="17"/>
      <c r="AI23" s="17">
        <f>AF23-AG23</f>
        <v>-4</v>
      </c>
      <c r="AJ23" s="17"/>
      <c r="AK23" s="17">
        <f>ROUND((AK22/AK21*100),0)</f>
        <v>86</v>
      </c>
      <c r="AL23" s="17">
        <f>ROUND((AL22/AL21*100),0)</f>
        <v>97</v>
      </c>
      <c r="AM23" s="17"/>
      <c r="AN23" s="17">
        <f>AK23-AL23</f>
        <v>-11</v>
      </c>
      <c r="AO23" s="17"/>
      <c r="AP23" s="17">
        <f>ROUND((AP22/AP21*100),0)</f>
        <v>90</v>
      </c>
      <c r="AQ23" s="17">
        <f>ROUND((AQ22/AQ21*100),0)</f>
        <v>94</v>
      </c>
      <c r="AR23" s="17"/>
      <c r="AS23" s="17">
        <f>AP23-AQ23</f>
        <v>-4</v>
      </c>
      <c r="AT23" s="17"/>
      <c r="AU23" s="17">
        <f>ROUND((AU22/AU21*100),0)</f>
        <v>82</v>
      </c>
      <c r="AV23" s="17">
        <f>ROUND((AV22/AV21*100),0)</f>
        <v>92</v>
      </c>
      <c r="AW23" s="17"/>
      <c r="AX23" s="17">
        <f>AU23-AV23</f>
        <v>-10</v>
      </c>
      <c r="AY23" s="17"/>
      <c r="AZ23" s="17">
        <f>ROUND((AZ22/AZ21*100),0)</f>
        <v>81</v>
      </c>
      <c r="BA23" s="17">
        <f>ROUND((BA22/BA21*100),0)</f>
        <v>93</v>
      </c>
      <c r="BB23" s="17"/>
      <c r="BC23" s="17">
        <f>AZ23-BA23</f>
        <v>-12</v>
      </c>
      <c r="BD23" s="17"/>
      <c r="BE23" s="17">
        <f>ROUND((BE22/BE21*100),0)</f>
        <v>82</v>
      </c>
      <c r="BF23" s="17">
        <f>ROUND((BF22/BF21*100),0)</f>
        <v>90</v>
      </c>
      <c r="BG23" s="17"/>
      <c r="BH23" s="17">
        <f>BE23-BF23</f>
        <v>-8</v>
      </c>
      <c r="BI23" s="17"/>
      <c r="BJ23" s="17">
        <f>ROUND((BJ22/BJ21*100),0)</f>
        <v>84</v>
      </c>
      <c r="BK23" s="17">
        <f>ROUND((BK22/BK21*100),0)</f>
        <v>88</v>
      </c>
      <c r="BL23" s="17"/>
      <c r="BM23" s="17">
        <f>BJ23-BK23</f>
        <v>-4</v>
      </c>
      <c r="BN23" s="17"/>
      <c r="BO23" s="17">
        <f>ROUND((BO22/BO21*100),0)</f>
        <v>84</v>
      </c>
      <c r="BP23" s="17">
        <f>ROUND((BP22/BP21*100),0)</f>
        <v>90</v>
      </c>
      <c r="BQ23" s="17"/>
      <c r="BR23" s="17">
        <f>BO23-BP23</f>
        <v>-6</v>
      </c>
      <c r="BS23" s="17"/>
      <c r="BT23" s="17">
        <f>ROUND((BT22/BT21*100),0)</f>
        <v>83</v>
      </c>
      <c r="BU23" s="17">
        <f>ROUND((BU22/BU21*100),0)</f>
        <v>90</v>
      </c>
      <c r="BV23" s="17"/>
      <c r="BW23" s="17">
        <f>BT23-BU23</f>
        <v>-7</v>
      </c>
      <c r="BX23" s="19"/>
      <c r="BY23" s="19"/>
      <c r="BZ23" s="19"/>
      <c r="CA23" s="19"/>
      <c r="CB23" s="19"/>
      <c r="CC23" s="19"/>
      <c r="CD23" s="19"/>
      <c r="CE23" s="19"/>
    </row>
    <row r="24" spans="1:83" s="19" customFormat="1" x14ac:dyDescent="0.25">
      <c r="A24" s="16" t="s">
        <v>36</v>
      </c>
      <c r="B24" s="17">
        <v>59443.382370000007</v>
      </c>
      <c r="C24" s="17">
        <v>49732.288490000006</v>
      </c>
      <c r="D24" s="17">
        <f>B24-C24</f>
        <v>9711.0938800000004</v>
      </c>
      <c r="E24" s="17">
        <f>D24/C24*100</f>
        <v>19.52673841251579</v>
      </c>
      <c r="F24" s="17"/>
      <c r="G24" s="17">
        <v>136543.75384999998</v>
      </c>
      <c r="H24" s="17">
        <v>119243.60016</v>
      </c>
      <c r="I24" s="17">
        <f>G24-H24</f>
        <v>17300.153689999977</v>
      </c>
      <c r="J24" s="17">
        <f>I24/H24*100</f>
        <v>14.508245026807968</v>
      </c>
      <c r="K24" s="17"/>
      <c r="L24" s="17">
        <v>178774.11702000001</v>
      </c>
      <c r="M24" s="17">
        <v>155183.73829000001</v>
      </c>
      <c r="N24" s="17">
        <f>L24-M24</f>
        <v>23590.378729999997</v>
      </c>
      <c r="O24" s="17">
        <f>N24/M24*100</f>
        <v>15.20157910226097</v>
      </c>
      <c r="P24" s="17"/>
      <c r="Q24" s="17">
        <v>205556.68656</v>
      </c>
      <c r="R24" s="17">
        <v>170975.34635000001</v>
      </c>
      <c r="S24" s="17">
        <f>Q24-R24</f>
        <v>34581.340209999995</v>
      </c>
      <c r="T24" s="17">
        <f>S24/R24*100</f>
        <v>20.225922010539033</v>
      </c>
      <c r="U24" s="17"/>
      <c r="V24" s="17">
        <v>161675.17648000002</v>
      </c>
      <c r="W24" s="17">
        <v>151962.49606</v>
      </c>
      <c r="X24" s="17">
        <f>V24-W24</f>
        <v>9712.6804200000188</v>
      </c>
      <c r="Y24" s="17">
        <f>X24/W24*100</f>
        <v>6.3914983445422733</v>
      </c>
      <c r="Z24" s="17"/>
      <c r="AA24" s="17">
        <v>321214.76853</v>
      </c>
      <c r="AB24" s="17">
        <v>298560.51510000002</v>
      </c>
      <c r="AC24" s="17">
        <f>AA24-AB24</f>
        <v>22654.253429999982</v>
      </c>
      <c r="AD24" s="17">
        <f>AC24/AB24*100</f>
        <v>7.5878263481733859</v>
      </c>
      <c r="AE24" s="17"/>
      <c r="AF24" s="17">
        <v>111972.17686000001</v>
      </c>
      <c r="AG24" s="17">
        <v>96757.313699999999</v>
      </c>
      <c r="AH24" s="17">
        <f>AF24-AG24</f>
        <v>15214.863160000008</v>
      </c>
      <c r="AI24" s="17">
        <f>AH24/AG24*100</f>
        <v>15.724768059574609</v>
      </c>
      <c r="AJ24" s="17"/>
      <c r="AK24" s="17">
        <v>285854.81286000006</v>
      </c>
      <c r="AL24" s="17">
        <v>270290.25483999995</v>
      </c>
      <c r="AM24" s="17">
        <f>AK24-AL24</f>
        <v>15564.558020000113</v>
      </c>
      <c r="AN24" s="17">
        <f>AM24/AL24*100</f>
        <v>5.7584606700724938</v>
      </c>
      <c r="AO24" s="17"/>
      <c r="AP24" s="17">
        <v>32714.266890000003</v>
      </c>
      <c r="AQ24" s="17">
        <v>34429.294979999999</v>
      </c>
      <c r="AR24" s="17">
        <f>AP24-AQ24</f>
        <v>-1715.0280899999962</v>
      </c>
      <c r="AS24" s="17">
        <f>AR24/AQ24*100</f>
        <v>-4.9813047028591706</v>
      </c>
      <c r="AT24" s="17"/>
      <c r="AU24" s="17">
        <v>55055.599570000006</v>
      </c>
      <c r="AV24" s="17">
        <v>50284.009739999994</v>
      </c>
      <c r="AW24" s="17">
        <f>AU24-AV24</f>
        <v>4771.5898300000117</v>
      </c>
      <c r="AX24" s="17">
        <f>AW24/AV24*100</f>
        <v>9.4892787084246795</v>
      </c>
      <c r="AY24" s="17"/>
      <c r="AZ24" s="17">
        <v>192714.08945</v>
      </c>
      <c r="BA24" s="17">
        <v>204330.29805000001</v>
      </c>
      <c r="BB24" s="17">
        <f>AZ24-BA24</f>
        <v>-11616.208600000013</v>
      </c>
      <c r="BC24" s="17">
        <f>BB24/BA24*100</f>
        <v>-5.68501524779135</v>
      </c>
      <c r="BD24" s="17"/>
      <c r="BE24" s="17">
        <v>204655.24917</v>
      </c>
      <c r="BF24" s="17">
        <v>162404.06572000001</v>
      </c>
      <c r="BG24" s="17">
        <f>BE24-BF24</f>
        <v>42251.183449999982</v>
      </c>
      <c r="BH24" s="17">
        <f>BG24/BF24*100</f>
        <v>26.016087259074549</v>
      </c>
      <c r="BI24" s="17"/>
      <c r="BJ24" s="17">
        <v>109336.24214000002</v>
      </c>
      <c r="BK24" s="17">
        <v>102771.45835</v>
      </c>
      <c r="BL24" s="17">
        <f>BJ24-BK24</f>
        <v>6564.7837900000159</v>
      </c>
      <c r="BM24" s="17">
        <f>BL24/BK24*100</f>
        <v>6.387749960346861</v>
      </c>
      <c r="BN24" s="17"/>
      <c r="BO24" s="17">
        <v>126158.97753</v>
      </c>
      <c r="BP24" s="17">
        <v>105735.91880999999</v>
      </c>
      <c r="BQ24" s="17">
        <f>BO24-BP24</f>
        <v>20423.058720000015</v>
      </c>
      <c r="BR24" s="17">
        <f>BQ24/BP24*100</f>
        <v>19.315156996648238</v>
      </c>
      <c r="BS24" s="17"/>
      <c r="BT24" s="17">
        <f>+B24+G24+L24+Q24+V24+AA24+AF24+AK24+AP24+AU24+AZ24+BE24+BJ24+BO24</f>
        <v>2181669.2992800004</v>
      </c>
      <c r="BU24" s="17">
        <f>+C24+H24+M24+R24+W24+AB24+AG24+AL24+AQ24+AV24+BA24+BF24+BK24+BP24</f>
        <v>1972660.5986400002</v>
      </c>
      <c r="BV24" s="17">
        <f>BT24-BU24</f>
        <v>209008.70064000017</v>
      </c>
      <c r="BW24" s="17">
        <f>BV24/BU24*100</f>
        <v>10.595269190457589</v>
      </c>
    </row>
    <row r="25" spans="1:83" ht="14.25" customHeight="1" x14ac:dyDescent="0.25">
      <c r="A25" s="3" t="s">
        <v>35</v>
      </c>
      <c r="B25" s="17">
        <f>ROUND((B24/B21*100),0)</f>
        <v>11</v>
      </c>
      <c r="C25" s="17">
        <f>ROUND((C24/C21*100),0)</f>
        <v>11</v>
      </c>
      <c r="D25" s="17"/>
      <c r="E25" s="17">
        <f>B25-C25</f>
        <v>0</v>
      </c>
      <c r="F25" s="17"/>
      <c r="G25" s="17">
        <f>ROUND((G24/G21*100),0)</f>
        <v>10</v>
      </c>
      <c r="H25" s="17">
        <f>ROUND((H24/H21*100),0)</f>
        <v>8</v>
      </c>
      <c r="I25" s="17"/>
      <c r="J25" s="17">
        <f>G25-H25</f>
        <v>2</v>
      </c>
      <c r="K25" s="17"/>
      <c r="L25" s="17">
        <f>ROUND((L24/L21*100),0)</f>
        <v>13</v>
      </c>
      <c r="M25" s="17">
        <f>ROUND((M24/M21*100),0)</f>
        <v>13</v>
      </c>
      <c r="N25" s="17"/>
      <c r="O25" s="17">
        <f>L25-M25</f>
        <v>0</v>
      </c>
      <c r="P25" s="17"/>
      <c r="Q25" s="17">
        <f>ROUND((Q24/Q21*100),0)</f>
        <v>18</v>
      </c>
      <c r="R25" s="17">
        <f>ROUND((R24/R21*100),0)</f>
        <v>16</v>
      </c>
      <c r="S25" s="17"/>
      <c r="T25" s="17">
        <f>Q25-R25</f>
        <v>2</v>
      </c>
      <c r="U25" s="17"/>
      <c r="V25" s="17">
        <f>ROUND((V24/V21*100),0)</f>
        <v>8</v>
      </c>
      <c r="W25" s="17">
        <f>ROUND((W24/W21*100),0)</f>
        <v>9</v>
      </c>
      <c r="X25" s="17"/>
      <c r="Y25" s="17">
        <f>V25-W25</f>
        <v>-1</v>
      </c>
      <c r="Z25" s="17"/>
      <c r="AA25" s="17">
        <f>ROUND((AA24/AA21*100),0)</f>
        <v>8</v>
      </c>
      <c r="AB25" s="17">
        <f>ROUND((AB24/AB21*100),0)</f>
        <v>10</v>
      </c>
      <c r="AC25" s="17"/>
      <c r="AD25" s="17">
        <f>AA25-AB25</f>
        <v>-2</v>
      </c>
      <c r="AE25" s="17"/>
      <c r="AF25" s="17">
        <f>ROUND((AF24/AF21*100),0)</f>
        <v>8</v>
      </c>
      <c r="AG25" s="17">
        <f>ROUND((AG24/AG21*100),0)</f>
        <v>8</v>
      </c>
      <c r="AH25" s="17"/>
      <c r="AI25" s="17">
        <f>AF25-AG25</f>
        <v>0</v>
      </c>
      <c r="AJ25" s="17"/>
      <c r="AK25" s="17">
        <f>ROUND((AK24/AK21*100),0)</f>
        <v>8</v>
      </c>
      <c r="AL25" s="17">
        <f>ROUND((AL24/AL21*100),0)</f>
        <v>8</v>
      </c>
      <c r="AM25" s="17"/>
      <c r="AN25" s="17">
        <f>AK25-AL25</f>
        <v>0</v>
      </c>
      <c r="AO25" s="17"/>
      <c r="AP25" s="17">
        <f>ROUND((AP24/AP21*100),0)</f>
        <v>6</v>
      </c>
      <c r="AQ25" s="17">
        <f>ROUND((AQ24/AQ21*100),0)</f>
        <v>7</v>
      </c>
      <c r="AR25" s="17"/>
      <c r="AS25" s="17">
        <f>AP25-AQ25</f>
        <v>-1</v>
      </c>
      <c r="AT25" s="17"/>
      <c r="AU25" s="17">
        <f>ROUND((AU24/AU21*100),0)</f>
        <v>7</v>
      </c>
      <c r="AV25" s="17">
        <f>ROUND((AV24/AV21*100),0)</f>
        <v>7</v>
      </c>
      <c r="AW25" s="17"/>
      <c r="AX25" s="17">
        <f>AU25-AV25</f>
        <v>0</v>
      </c>
      <c r="AY25" s="17"/>
      <c r="AZ25" s="17">
        <f>ROUND((AZ24/AZ21*100),0)</f>
        <v>9</v>
      </c>
      <c r="BA25" s="17">
        <f>ROUND((BA24/BA21*100),0)</f>
        <v>10</v>
      </c>
      <c r="BB25" s="17"/>
      <c r="BC25" s="17">
        <f>AZ25-BA25</f>
        <v>-1</v>
      </c>
      <c r="BD25" s="17"/>
      <c r="BE25" s="17">
        <f>ROUND((BE24/BE21*100),0)</f>
        <v>10</v>
      </c>
      <c r="BF25" s="17">
        <f>ROUND((BF24/BF21*100),0)</f>
        <v>8</v>
      </c>
      <c r="BG25" s="17"/>
      <c r="BH25" s="17">
        <f>BE25-BF25</f>
        <v>2</v>
      </c>
      <c r="BI25" s="17"/>
      <c r="BJ25" s="17">
        <f>ROUND((BJ24/BJ21*100),0)</f>
        <v>10</v>
      </c>
      <c r="BK25" s="17">
        <f>ROUND((BK24/BK21*100),0)</f>
        <v>11</v>
      </c>
      <c r="BL25" s="17"/>
      <c r="BM25" s="17">
        <f>BJ25-BK25</f>
        <v>-1</v>
      </c>
      <c r="BN25" s="17"/>
      <c r="BO25" s="17">
        <f>ROUND((BO24/BO21*100),0)</f>
        <v>9</v>
      </c>
      <c r="BP25" s="17">
        <f>ROUND((BP24/BP21*100),0)</f>
        <v>8</v>
      </c>
      <c r="BQ25" s="17"/>
      <c r="BR25" s="17">
        <f>BO25-BP25</f>
        <v>1</v>
      </c>
      <c r="BS25" s="17"/>
      <c r="BT25" s="17">
        <f>ROUND((BT24/BT21*100),0)</f>
        <v>9</v>
      </c>
      <c r="BU25" s="17">
        <f>ROUND((BU24/BU21*100),0)</f>
        <v>9</v>
      </c>
      <c r="BV25" s="17"/>
      <c r="BW25" s="17">
        <f>BT25-BU25</f>
        <v>0</v>
      </c>
      <c r="BX25" s="19"/>
      <c r="BY25" s="19"/>
      <c r="BZ25" s="19"/>
      <c r="CA25" s="19"/>
      <c r="CB25" s="19"/>
      <c r="CC25" s="19"/>
      <c r="CD25" s="19"/>
      <c r="CE25" s="19"/>
    </row>
    <row r="26" spans="1:83" s="19" customFormat="1" ht="14.25" customHeight="1" x14ac:dyDescent="0.25">
      <c r="A26" s="16" t="s">
        <v>37</v>
      </c>
      <c r="B26" s="17">
        <f>+B21-B22-B24</f>
        <v>39551.362540000118</v>
      </c>
      <c r="C26" s="17">
        <f>+C21-C22-C24</f>
        <v>22932.153669999912</v>
      </c>
      <c r="D26" s="17">
        <f>B26-C26</f>
        <v>16619.208870000206</v>
      </c>
      <c r="E26" s="17">
        <f>D26/C26*100</f>
        <v>72.471208370374868</v>
      </c>
      <c r="F26" s="17"/>
      <c r="G26" s="17">
        <f>+G21-G22-G24</f>
        <v>148008.87629000004</v>
      </c>
      <c r="H26" s="17">
        <f>+H21-H22-H24</f>
        <v>15428.444900000381</v>
      </c>
      <c r="I26" s="17">
        <f>G26-H26</f>
        <v>132580.43138999966</v>
      </c>
      <c r="J26" s="17">
        <f>I26/H26*100</f>
        <v>859.3246581189552</v>
      </c>
      <c r="K26" s="17"/>
      <c r="L26" s="17">
        <f>+L21-L22-L24</f>
        <v>156781.13519000006</v>
      </c>
      <c r="M26" s="17">
        <f>+M21-M22-M24</f>
        <v>85102.619000000297</v>
      </c>
      <c r="N26" s="17">
        <f>L26-M26</f>
        <v>71678.516189999762</v>
      </c>
      <c r="O26" s="17">
        <f>N26/M26*100</f>
        <v>84.2259815646796</v>
      </c>
      <c r="P26" s="17"/>
      <c r="Q26" s="17">
        <f>+Q21-Q22-Q24</f>
        <v>-18547.683900000236</v>
      </c>
      <c r="R26" s="17">
        <f>+R21-R22-R24</f>
        <v>103834.21676999982</v>
      </c>
      <c r="S26" s="17">
        <f>Q26-R26</f>
        <v>-122381.90067000006</v>
      </c>
      <c r="T26" s="17">
        <f>S26/R26*100</f>
        <v>-117.86278596494321</v>
      </c>
      <c r="U26" s="17"/>
      <c r="V26" s="17">
        <f>+V21-V22-V24</f>
        <v>247164.56592999992</v>
      </c>
      <c r="W26" s="17">
        <f>+W21-W22-W24</f>
        <v>84293.663089999958</v>
      </c>
      <c r="X26" s="17">
        <f>V26-W26</f>
        <v>162870.90283999997</v>
      </c>
      <c r="Y26" s="17">
        <f>X26/W26*100</f>
        <v>193.21844237105162</v>
      </c>
      <c r="Z26" s="17"/>
      <c r="AA26" s="17">
        <f>+AA21-AA22-AA24</f>
        <v>332356.9906299999</v>
      </c>
      <c r="AB26" s="17">
        <f>+AB21-AB22-AB24</f>
        <v>-56161.732890000625</v>
      </c>
      <c r="AC26" s="17">
        <f>AA26-AB26</f>
        <v>388518.72352000052</v>
      </c>
      <c r="AD26" s="17">
        <f>AC26/AB26*100</f>
        <v>-691.78549793141224</v>
      </c>
      <c r="AE26" s="17"/>
      <c r="AF26" s="17">
        <f>+AF21-AF22-AF24</f>
        <v>76175.656819999916</v>
      </c>
      <c r="AG26" s="17">
        <f>+AG21-AG22-AG24</f>
        <v>18426.829940000142</v>
      </c>
      <c r="AH26" s="17">
        <f>AF26-AG26</f>
        <v>57748.826879999775</v>
      </c>
      <c r="AI26" s="17">
        <f>AH26/AG26*100</f>
        <v>313.39534292136267</v>
      </c>
      <c r="AJ26" s="17"/>
      <c r="AK26" s="17">
        <f>+AK21-AK22-AK24</f>
        <v>238860.46009999968</v>
      </c>
      <c r="AL26" s="17">
        <f>+AL21-AL22-AL24</f>
        <v>-179704.77003000013</v>
      </c>
      <c r="AM26" s="17">
        <f>AK26-AL26</f>
        <v>418565.23012999981</v>
      </c>
      <c r="AN26" s="17">
        <f>AM26/AL26*100</f>
        <v>-232.91826369446068</v>
      </c>
      <c r="AO26" s="17"/>
      <c r="AP26" s="17">
        <f>+AP21-AP22-AP24</f>
        <v>25262.113990000125</v>
      </c>
      <c r="AQ26" s="17">
        <f>+AQ21-AQ22-AQ24</f>
        <v>-5921.4054600000309</v>
      </c>
      <c r="AR26" s="17">
        <f>AP26-AQ26</f>
        <v>31183.519450000156</v>
      </c>
      <c r="AS26" s="17">
        <f>AR26/AQ26*100</f>
        <v>-526.62361428632846</v>
      </c>
      <c r="AT26" s="17"/>
      <c r="AU26" s="17">
        <f>+AU21-AU22-AU24</f>
        <v>80798.192129999938</v>
      </c>
      <c r="AV26" s="17">
        <f>+AV21-AV22-AV24</f>
        <v>6877.9559599999484</v>
      </c>
      <c r="AW26" s="17">
        <f>AU26-AV26</f>
        <v>73920.236169999989</v>
      </c>
      <c r="AX26" s="17">
        <f>AW26/AV26*100</f>
        <v>1074.741341757596</v>
      </c>
      <c r="AY26" s="17"/>
      <c r="AZ26" s="17">
        <f>+AZ21-AZ22-AZ24</f>
        <v>228515.54362000045</v>
      </c>
      <c r="BA26" s="17">
        <f>+BA21-BA22-BA24</f>
        <v>-69956.493459999707</v>
      </c>
      <c r="BB26" s="17">
        <f>AZ26-BA26</f>
        <v>298472.03708000015</v>
      </c>
      <c r="BC26" s="17">
        <f>BB26/BA26*100</f>
        <v>-426.65379912254025</v>
      </c>
      <c r="BD26" s="17"/>
      <c r="BE26" s="17">
        <f>+BE21-BE22-BE24</f>
        <v>179774.94743000015</v>
      </c>
      <c r="BF26" s="17">
        <f>+BF21-BF22-BF24</f>
        <v>38743.301790000463</v>
      </c>
      <c r="BG26" s="17">
        <f>BE26-BF26</f>
        <v>141031.64563999968</v>
      </c>
      <c r="BH26" s="17">
        <f>BG26/BF26*100</f>
        <v>364.01555655847471</v>
      </c>
      <c r="BI26" s="17"/>
      <c r="BJ26" s="17">
        <f>+BJ21-BJ22-BJ24</f>
        <v>60981.158539999946</v>
      </c>
      <c r="BK26" s="17">
        <f>+BK21-BK22-BK24</f>
        <v>7185.9130699998641</v>
      </c>
      <c r="BL26" s="17">
        <f>BJ26-BK26</f>
        <v>53795.245470000082</v>
      </c>
      <c r="BM26" s="17">
        <f>BL26/BK26*100</f>
        <v>748.62087734664317</v>
      </c>
      <c r="BN26" s="17"/>
      <c r="BO26" s="17">
        <f>+BO21-BO22-BO24</f>
        <v>88701.519409999979</v>
      </c>
      <c r="BP26" s="17">
        <f>+BP21-BP22-BP24</f>
        <v>18322.917270000282</v>
      </c>
      <c r="BQ26" s="17">
        <f>BO26-BP26</f>
        <v>70378.602139999697</v>
      </c>
      <c r="BR26" s="17">
        <f>BQ26/BP26*100</f>
        <v>384.10151125459191</v>
      </c>
      <c r="BS26" s="17"/>
      <c r="BT26" s="17">
        <f>+BT21-BT22-BT24</f>
        <v>1884384.8387200036</v>
      </c>
      <c r="BU26" s="17">
        <f>+BU21-BU22-BU24</f>
        <v>89403.613619996468</v>
      </c>
      <c r="BV26" s="17">
        <f>BT26-BU26</f>
        <v>1794981.2251000071</v>
      </c>
      <c r="BW26" s="17">
        <f>BV26/BU26*100</f>
        <v>2007.7278226464578</v>
      </c>
    </row>
    <row r="27" spans="1:83" s="19" customFormat="1" ht="14.25" customHeight="1" x14ac:dyDescent="0.25">
      <c r="A27" s="16" t="s">
        <v>38</v>
      </c>
      <c r="B27" s="17">
        <v>13711.126789999998</v>
      </c>
      <c r="C27" s="17">
        <v>12937.433220000001</v>
      </c>
      <c r="D27" s="17">
        <f>B27-C27</f>
        <v>773.69356999999764</v>
      </c>
      <c r="E27" s="17">
        <f>D27/C27*100</f>
        <v>5.9802710231883038</v>
      </c>
      <c r="F27" s="17"/>
      <c r="G27" s="17">
        <v>23395.65683</v>
      </c>
      <c r="H27" s="17">
        <v>22389.82372</v>
      </c>
      <c r="I27" s="17">
        <f>G27-H27</f>
        <v>1005.8331099999996</v>
      </c>
      <c r="J27" s="17">
        <f>I27/H27*100</f>
        <v>4.4923672583519547</v>
      </c>
      <c r="K27" s="17"/>
      <c r="L27" s="17">
        <v>33002.266770000002</v>
      </c>
      <c r="M27" s="17">
        <v>29595.37516</v>
      </c>
      <c r="N27" s="17">
        <f>L27-M27</f>
        <v>3406.8916100000024</v>
      </c>
      <c r="O27" s="17">
        <f>N27/M27*100</f>
        <v>11.511567572911288</v>
      </c>
      <c r="P27" s="17"/>
      <c r="Q27" s="17">
        <v>39146.740610000001</v>
      </c>
      <c r="R27" s="17">
        <v>36629.772670000006</v>
      </c>
      <c r="S27" s="17">
        <f>Q27-R27</f>
        <v>2516.967939999995</v>
      </c>
      <c r="T27" s="17">
        <f>S27/R27*100</f>
        <v>6.8713719920555398</v>
      </c>
      <c r="U27" s="17"/>
      <c r="V27" s="17">
        <v>28526.835610000002</v>
      </c>
      <c r="W27" s="17">
        <v>25660.998970000001</v>
      </c>
      <c r="X27" s="17">
        <f>V27-W27</f>
        <v>2865.8366400000014</v>
      </c>
      <c r="Y27" s="17">
        <f>X27/W27*100</f>
        <v>11.168063423214429</v>
      </c>
      <c r="Z27" s="17"/>
      <c r="AA27" s="17">
        <v>32085.007980000002</v>
      </c>
      <c r="AB27" s="17">
        <v>27641.201969999998</v>
      </c>
      <c r="AC27" s="17">
        <f>AA27-AB27</f>
        <v>4443.8060100000039</v>
      </c>
      <c r="AD27" s="17">
        <f>AC27/AB27*100</f>
        <v>16.07674664373506</v>
      </c>
      <c r="AE27" s="17"/>
      <c r="AF27" s="17">
        <v>24274.105230000001</v>
      </c>
      <c r="AG27" s="17">
        <v>24006.423730000002</v>
      </c>
      <c r="AH27" s="17">
        <f>AF27-AG27</f>
        <v>267.68149999999878</v>
      </c>
      <c r="AI27" s="17">
        <f>AH27/AG27*100</f>
        <v>1.1150411365333288</v>
      </c>
      <c r="AJ27" s="17"/>
      <c r="AK27" s="17">
        <v>75258.634879999998</v>
      </c>
      <c r="AL27" s="17">
        <v>68989.703810000006</v>
      </c>
      <c r="AM27" s="17">
        <f>AK27-AL27</f>
        <v>6268.9310699999915</v>
      </c>
      <c r="AN27" s="17">
        <f>AM27/AL27*100</f>
        <v>9.0867632759590347</v>
      </c>
      <c r="AO27" s="17"/>
      <c r="AP27" s="17">
        <v>7087.44931</v>
      </c>
      <c r="AQ27" s="17">
        <v>6591.4919800000007</v>
      </c>
      <c r="AR27" s="17">
        <f>AP27-AQ27</f>
        <v>495.95732999999927</v>
      </c>
      <c r="AS27" s="17">
        <f>AR27/AQ27*100</f>
        <v>7.5242044062989093</v>
      </c>
      <c r="AT27" s="17"/>
      <c r="AU27" s="17">
        <v>12618.865539999999</v>
      </c>
      <c r="AV27" s="17">
        <v>14030.309090000001</v>
      </c>
      <c r="AW27" s="17">
        <f>AU27-AV27</f>
        <v>-1411.4435500000018</v>
      </c>
      <c r="AX27" s="17">
        <f>AW27/AV27*100</f>
        <v>-10.059960482310384</v>
      </c>
      <c r="AY27" s="17"/>
      <c r="AZ27" s="17">
        <v>28099.45998</v>
      </c>
      <c r="BA27" s="17">
        <v>28993.512200000001</v>
      </c>
      <c r="BB27" s="17">
        <f>AZ27-BA27</f>
        <v>-894.0522200000014</v>
      </c>
      <c r="BC27" s="17">
        <f>BB27/BA27*100</f>
        <v>-3.0836285505279397</v>
      </c>
      <c r="BD27" s="17"/>
      <c r="BE27" s="17">
        <v>30534.928079999998</v>
      </c>
      <c r="BF27" s="17">
        <v>26889.169709999995</v>
      </c>
      <c r="BG27" s="17">
        <f>BE27-BF27</f>
        <v>3645.7583700000032</v>
      </c>
      <c r="BH27" s="17">
        <f>BG27/BF27*100</f>
        <v>13.558463906916982</v>
      </c>
      <c r="BI27" s="17"/>
      <c r="BJ27" s="17">
        <v>17881.139130000003</v>
      </c>
      <c r="BK27" s="17">
        <v>15966.48403</v>
      </c>
      <c r="BL27" s="17">
        <f>BJ27-BK27</f>
        <v>1914.6551000000036</v>
      </c>
      <c r="BM27" s="17">
        <f>BL27/BK27*100</f>
        <v>11.991713995407437</v>
      </c>
      <c r="BN27" s="17"/>
      <c r="BO27" s="17">
        <v>29962.30646</v>
      </c>
      <c r="BP27" s="17">
        <v>28681.0363</v>
      </c>
      <c r="BQ27" s="17">
        <f>BO27-BP27</f>
        <v>1281.27016</v>
      </c>
      <c r="BR27" s="17">
        <f>BQ27/BP27*100</f>
        <v>4.4673077590296133</v>
      </c>
      <c r="BS27" s="17"/>
      <c r="BT27" s="17">
        <f>+B27+G27+L27+Q27+V27+AA27+AF27+AK27+AP27+AU27+AZ27+BE27+BJ27+BO27</f>
        <v>395584.5232</v>
      </c>
      <c r="BU27" s="17">
        <f>+C27+H27+M27+R27+W27+AB27+AG27+AL27+AQ27+AV27+BA27+BF27+BK27+BP27</f>
        <v>369002.73655999999</v>
      </c>
      <c r="BV27" s="17">
        <f>BT27-BU27</f>
        <v>26581.786640000006</v>
      </c>
      <c r="BW27" s="17">
        <f>BV27/BU27*100</f>
        <v>7.2036827931973333</v>
      </c>
    </row>
    <row r="28" spans="1:83" s="19" customFormat="1" ht="14.25" customHeight="1" x14ac:dyDescent="0.25">
      <c r="A28" s="16" t="s">
        <v>39</v>
      </c>
      <c r="B28" s="17">
        <v>1757.403</v>
      </c>
      <c r="C28" s="17">
        <v>4923.7092499999999</v>
      </c>
      <c r="D28" s="17">
        <f>B28-C28</f>
        <v>-3166.3062499999996</v>
      </c>
      <c r="E28" s="17">
        <f>D28/C28*100</f>
        <v>-64.307335978459733</v>
      </c>
      <c r="F28" s="17"/>
      <c r="G28" s="17">
        <v>0</v>
      </c>
      <c r="H28" s="17">
        <v>0</v>
      </c>
      <c r="I28" s="17">
        <f>G28-H28</f>
        <v>0</v>
      </c>
      <c r="J28" s="17">
        <f>IFERROR(I28/H28*100,0)</f>
        <v>0</v>
      </c>
      <c r="K28" s="17"/>
      <c r="L28" s="17">
        <v>6365.0439800000004</v>
      </c>
      <c r="M28" s="17">
        <v>7610.5960099999993</v>
      </c>
      <c r="N28" s="17">
        <f>L28-M28</f>
        <v>-1245.5520299999989</v>
      </c>
      <c r="O28" s="17">
        <f>N28/M28*100</f>
        <v>-16.366024794423414</v>
      </c>
      <c r="P28" s="17"/>
      <c r="Q28" s="17">
        <v>8505.482</v>
      </c>
      <c r="R28" s="17">
        <v>11374.536</v>
      </c>
      <c r="S28" s="17">
        <f>Q28-R28</f>
        <v>-2869.0540000000001</v>
      </c>
      <c r="T28" s="17">
        <f>S28/R28*100</f>
        <v>-25.223481643558909</v>
      </c>
      <c r="U28" s="17"/>
      <c r="V28" s="17">
        <v>0</v>
      </c>
      <c r="W28" s="17">
        <v>0</v>
      </c>
      <c r="X28" s="17">
        <f>V28-W28</f>
        <v>0</v>
      </c>
      <c r="Y28" s="17">
        <f>IFERROR(X28/W28*100,0)</f>
        <v>0</v>
      </c>
      <c r="Z28" s="17"/>
      <c r="AA28" s="17">
        <v>8367.2425699999985</v>
      </c>
      <c r="AB28" s="17">
        <v>10342.370610000002</v>
      </c>
      <c r="AC28" s="17">
        <f>AA28-AB28</f>
        <v>-1975.1280400000032</v>
      </c>
      <c r="AD28" s="17">
        <f>AC28/AB28*100</f>
        <v>-19.097440175758727</v>
      </c>
      <c r="AE28" s="17"/>
      <c r="AF28" s="17">
        <v>9046.7039399999994</v>
      </c>
      <c r="AG28" s="17">
        <v>8577.5691000000006</v>
      </c>
      <c r="AH28" s="17">
        <f>AF28-AG28</f>
        <v>469.1348399999988</v>
      </c>
      <c r="AI28" s="17">
        <f>AH28/AG28*100</f>
        <v>5.4693216053485223</v>
      </c>
      <c r="AJ28" s="17"/>
      <c r="AK28" s="17">
        <v>2285.4794400000001</v>
      </c>
      <c r="AL28" s="17">
        <v>2973.7292900000002</v>
      </c>
      <c r="AM28" s="17">
        <f>AK28-AL28</f>
        <v>-688.24985000000015</v>
      </c>
      <c r="AN28" s="17">
        <f>AM28/AL28*100</f>
        <v>-23.144334365418988</v>
      </c>
      <c r="AO28" s="17"/>
      <c r="AP28" s="17">
        <v>363.48139000000003</v>
      </c>
      <c r="AQ28" s="17">
        <v>372.57488999999998</v>
      </c>
      <c r="AR28" s="17">
        <f>AP28-AQ28</f>
        <v>-9.0934999999999491</v>
      </c>
      <c r="AS28" s="17">
        <f>AR28/AQ28*100</f>
        <v>-2.4407173548383656</v>
      </c>
      <c r="AT28" s="17"/>
      <c r="AU28" s="17">
        <v>78.382360000000006</v>
      </c>
      <c r="AV28" s="17">
        <v>236.55327000000003</v>
      </c>
      <c r="AW28" s="17">
        <f>AU28-AV28</f>
        <v>-158.17091000000002</v>
      </c>
      <c r="AX28" s="17">
        <f>AW28/AV28*100</f>
        <v>-66.864816537940911</v>
      </c>
      <c r="AY28" s="17"/>
      <c r="AZ28" s="17">
        <v>7779.4089999999997</v>
      </c>
      <c r="BA28" s="17">
        <v>9808.9130000000005</v>
      </c>
      <c r="BB28" s="17">
        <f>AZ28-BA28</f>
        <v>-2029.5040000000008</v>
      </c>
      <c r="BC28" s="17"/>
      <c r="BD28" s="17"/>
      <c r="BE28" s="17">
        <v>0</v>
      </c>
      <c r="BF28" s="17">
        <v>0</v>
      </c>
      <c r="BG28" s="17">
        <f>BE28-BF28</f>
        <v>0</v>
      </c>
      <c r="BH28" s="17"/>
      <c r="BI28" s="17"/>
      <c r="BJ28" s="17">
        <v>2542.2150000000001</v>
      </c>
      <c r="BK28" s="17">
        <v>2063.2420000000002</v>
      </c>
      <c r="BL28" s="17">
        <f>BJ28-BK28</f>
        <v>478.97299999999996</v>
      </c>
      <c r="BM28" s="17">
        <f>BL28/BK28*100</f>
        <v>23.214581711694503</v>
      </c>
      <c r="BN28" s="17"/>
      <c r="BO28" s="17">
        <v>2767.4310800000003</v>
      </c>
      <c r="BP28" s="17">
        <v>1691.4896999999999</v>
      </c>
      <c r="BQ28" s="17">
        <f>BO28-BP28</f>
        <v>1075.9413800000004</v>
      </c>
      <c r="BR28" s="17">
        <f>BQ28/BP28*100</f>
        <v>63.609100309626513</v>
      </c>
      <c r="BS28" s="17"/>
      <c r="BT28" s="17">
        <f>+B28+G28+L28+Q28+V28+AA28+AF28+AK28+AP28+AU28+AZ28+BE28+BJ28+BO28</f>
        <v>49858.273760000004</v>
      </c>
      <c r="BU28" s="17">
        <f>+C28+H28+M28+R28+W28+AB28+AG28+AL28+AQ28+AV28+BA28+BF28+BK28+BP28</f>
        <v>59975.28312</v>
      </c>
      <c r="BV28" s="17">
        <f>BT28-BU28</f>
        <v>-10117.009359999996</v>
      </c>
      <c r="BW28" s="17">
        <f>BV28/BU28*100</f>
        <v>-16.868631265579253</v>
      </c>
    </row>
    <row r="29" spans="1:83" s="19" customFormat="1" ht="14.25" customHeight="1" x14ac:dyDescent="0.25">
      <c r="A29" s="16" t="s">
        <v>40</v>
      </c>
      <c r="B29" s="17">
        <f>+B26-B27-B28</f>
        <v>24082.832750000121</v>
      </c>
      <c r="C29" s="17">
        <f>+C26-C27-C28</f>
        <v>5071.0111999999117</v>
      </c>
      <c r="D29" s="17">
        <f>B29-C29</f>
        <v>19011.821550000212</v>
      </c>
      <c r="E29" s="17">
        <f>D29/C29*100</f>
        <v>374.91184302650612</v>
      </c>
      <c r="F29" s="17"/>
      <c r="G29" s="17">
        <f>+G26-G27-G28</f>
        <v>124613.21946000005</v>
      </c>
      <c r="H29" s="17">
        <f>+H26-H27-H28</f>
        <v>-6961.3788199996197</v>
      </c>
      <c r="I29" s="17">
        <f>G29-H29</f>
        <v>131574.59827999969</v>
      </c>
      <c r="J29" s="17">
        <f>I29/H29*100</f>
        <v>-1890.0651965957352</v>
      </c>
      <c r="K29" s="17"/>
      <c r="L29" s="17">
        <f>+L26-L27-L28</f>
        <v>117413.82444000005</v>
      </c>
      <c r="M29" s="17">
        <f>+M26-M27-M28</f>
        <v>47896.6478300003</v>
      </c>
      <c r="N29" s="17">
        <f>L29-M29</f>
        <v>69517.176609999762</v>
      </c>
      <c r="O29" s="17">
        <f>N29/M29*100</f>
        <v>145.13996231372445</v>
      </c>
      <c r="P29" s="17"/>
      <c r="Q29" s="17">
        <f>+Q26-Q27-Q28</f>
        <v>-66199.906510000234</v>
      </c>
      <c r="R29" s="17">
        <f>+R26-R27-R28</f>
        <v>55829.908099999819</v>
      </c>
      <c r="S29" s="17">
        <f>Q29-R29</f>
        <v>-122029.81461000006</v>
      </c>
      <c r="T29" s="17">
        <f>S29/R29*100</f>
        <v>-218.57427096499279</v>
      </c>
      <c r="U29" s="17"/>
      <c r="V29" s="17">
        <f>+V26-V27-V28</f>
        <v>218637.73031999992</v>
      </c>
      <c r="W29" s="17">
        <f>+W26-W27-W28</f>
        <v>58632.664119999958</v>
      </c>
      <c r="X29" s="17">
        <f>V29-W29</f>
        <v>160005.06619999994</v>
      </c>
      <c r="Y29" s="17">
        <f>X29/W29*100</f>
        <v>272.89407466208115</v>
      </c>
      <c r="Z29" s="17"/>
      <c r="AA29" s="17">
        <f>+AA26-AA27-AA28</f>
        <v>291904.7400799999</v>
      </c>
      <c r="AB29" s="17">
        <f>+AB26-AB27-AB28</f>
        <v>-94145.305470000618</v>
      </c>
      <c r="AC29" s="17">
        <f>AA29-AB29</f>
        <v>386050.0455500005</v>
      </c>
      <c r="AD29" s="17">
        <f>AC29/AB29*100</f>
        <v>-410.05766949581488</v>
      </c>
      <c r="AE29" s="17"/>
      <c r="AF29" s="17">
        <f>+AF26-AF27-AF28</f>
        <v>42854.847649999916</v>
      </c>
      <c r="AG29" s="17">
        <f>+AG26-AG27-AG28</f>
        <v>-14157.162889999861</v>
      </c>
      <c r="AH29" s="17">
        <f>AF29-AG29</f>
        <v>57012.010539999777</v>
      </c>
      <c r="AI29" s="17">
        <f>AH29/AG29*100</f>
        <v>-402.7078799825855</v>
      </c>
      <c r="AJ29" s="17"/>
      <c r="AK29" s="17">
        <f>+AK26-AK27-AK28</f>
        <v>161316.34577999968</v>
      </c>
      <c r="AL29" s="17">
        <f>+AL26-AL27-AL28</f>
        <v>-251668.20313000013</v>
      </c>
      <c r="AM29" s="17">
        <f>AK29-AL29</f>
        <v>412984.54890999978</v>
      </c>
      <c r="AN29" s="17">
        <f>AM29/AL29*100</f>
        <v>-164.09881891065558</v>
      </c>
      <c r="AO29" s="17"/>
      <c r="AP29" s="17">
        <f>+AP26-AP27-AP28</f>
        <v>17811.183290000125</v>
      </c>
      <c r="AQ29" s="17">
        <f>+AQ26-AQ27-AQ28</f>
        <v>-12885.472330000031</v>
      </c>
      <c r="AR29" s="17">
        <f>AP29-AQ29</f>
        <v>30696.655620000158</v>
      </c>
      <c r="AS29" s="17">
        <f>AR29/AQ29*100</f>
        <v>-238.22685605813629</v>
      </c>
      <c r="AT29" s="17"/>
      <c r="AU29" s="17">
        <f>+AU26-AU27-AU28</f>
        <v>68100.944229999935</v>
      </c>
      <c r="AV29" s="17">
        <f>+AV26-AV27-AV28</f>
        <v>-7388.9064000000526</v>
      </c>
      <c r="AW29" s="17">
        <f>AU29-AV29</f>
        <v>75489.850629999986</v>
      </c>
      <c r="AX29" s="17">
        <f>AW29/AV29*100</f>
        <v>-1021.6647301148577</v>
      </c>
      <c r="AY29" s="17"/>
      <c r="AZ29" s="17">
        <f>+AZ26-AZ27-AZ28</f>
        <v>192636.67464000045</v>
      </c>
      <c r="BA29" s="17">
        <f>+BA26-BA27-BA28</f>
        <v>-108758.9186599997</v>
      </c>
      <c r="BB29" s="17">
        <f>AZ29-BA29</f>
        <v>301395.59330000018</v>
      </c>
      <c r="BC29" s="17">
        <f>BB29/BA29*100</f>
        <v>-277.12264613646812</v>
      </c>
      <c r="BD29" s="17"/>
      <c r="BE29" s="17">
        <f>+BE26-BE27-BE28</f>
        <v>149240.01935000013</v>
      </c>
      <c r="BF29" s="17">
        <f>+BF26-BF27-BF28</f>
        <v>11854.132080000469</v>
      </c>
      <c r="BG29" s="17">
        <f>BE29-BF29</f>
        <v>137385.88726999966</v>
      </c>
      <c r="BH29" s="17">
        <f>BG29/BF29*100</f>
        <v>1158.970444591117</v>
      </c>
      <c r="BI29" s="17"/>
      <c r="BJ29" s="17">
        <f>+BJ26-BJ27-BJ28</f>
        <v>40557.804409999939</v>
      </c>
      <c r="BK29" s="17">
        <f>+BK26-BK27-BK28</f>
        <v>-10843.812960000136</v>
      </c>
      <c r="BL29" s="17">
        <f>BJ29-BK29</f>
        <v>51401.617370000073</v>
      </c>
      <c r="BM29" s="17">
        <f>BL29/BK29*100</f>
        <v>-474.01792671642903</v>
      </c>
      <c r="BN29" s="17"/>
      <c r="BO29" s="17">
        <f>+BO26-BO27-BO28</f>
        <v>55971.781869999977</v>
      </c>
      <c r="BP29" s="17">
        <f>+BP26-BP27-BP28</f>
        <v>-12049.608729999718</v>
      </c>
      <c r="BQ29" s="17">
        <f>BO29-BP29</f>
        <v>68021.390599999693</v>
      </c>
      <c r="BR29" s="17">
        <f>BQ29/BP29*100</f>
        <v>-564.51119803291147</v>
      </c>
      <c r="BS29" s="17"/>
      <c r="BT29" s="17">
        <f>+BT26-BT27-BT28</f>
        <v>1438942.0417600037</v>
      </c>
      <c r="BU29" s="17">
        <f>+BU26-BU27-BU28</f>
        <v>-339574.4060600035</v>
      </c>
      <c r="BV29" s="17">
        <f>BT29-BU29</f>
        <v>1778516.4478200071</v>
      </c>
      <c r="BW29" s="17">
        <f>BV29/BU29*100</f>
        <v>-523.74867365761941</v>
      </c>
    </row>
    <row r="30" spans="1:83" ht="14.25" customHeight="1" x14ac:dyDescent="0.25">
      <c r="A30" s="3" t="s">
        <v>35</v>
      </c>
      <c r="B30" s="17">
        <f>ROUND((B29/B21*100),0)</f>
        <v>4</v>
      </c>
      <c r="C30" s="17">
        <f>ROUND((C29/C21*100),0)</f>
        <v>1</v>
      </c>
      <c r="D30" s="17"/>
      <c r="E30" s="17">
        <f>B30-C30</f>
        <v>3</v>
      </c>
      <c r="F30" s="17"/>
      <c r="G30" s="17">
        <f>ROUND((G29/G21*100),0)</f>
        <v>9</v>
      </c>
      <c r="H30" s="17">
        <f>ROUND((H29/H21*100),0)</f>
        <v>0</v>
      </c>
      <c r="I30" s="17"/>
      <c r="J30" s="17">
        <f>G30-H30</f>
        <v>9</v>
      </c>
      <c r="K30" s="17"/>
      <c r="L30" s="17">
        <f>ROUND((L29/L21*100),0)</f>
        <v>9</v>
      </c>
      <c r="M30" s="17">
        <f>ROUND((M29/M21*100),0)</f>
        <v>4</v>
      </c>
      <c r="N30" s="17"/>
      <c r="O30" s="17">
        <f>L30-M30</f>
        <v>5</v>
      </c>
      <c r="P30" s="17"/>
      <c r="Q30" s="17">
        <f>ROUND((Q29/Q21*100),0)</f>
        <v>-6</v>
      </c>
      <c r="R30" s="17">
        <f>ROUND((R29/R21*100),0)</f>
        <v>5</v>
      </c>
      <c r="S30" s="17"/>
      <c r="T30" s="17">
        <f>Q30-R30</f>
        <v>-11</v>
      </c>
      <c r="U30" s="17"/>
      <c r="V30" s="17">
        <f>ROUND((V29/V21*100),0)</f>
        <v>11</v>
      </c>
      <c r="W30" s="17">
        <f>ROUND((W29/W21*100),0)</f>
        <v>3</v>
      </c>
      <c r="X30" s="17"/>
      <c r="Y30" s="17">
        <f>V30-W30</f>
        <v>8</v>
      </c>
      <c r="Z30" s="17"/>
      <c r="AA30" s="17">
        <f>ROUND((AA29/AA21*100),0)</f>
        <v>7</v>
      </c>
      <c r="AB30" s="17">
        <f>ROUND((AB29/AB21*100),0)</f>
        <v>-3</v>
      </c>
      <c r="AC30" s="17"/>
      <c r="AD30" s="17">
        <f>AA30-AB30</f>
        <v>10</v>
      </c>
      <c r="AE30" s="17"/>
      <c r="AF30" s="17">
        <f>ROUND((AF29/AF21*100),0)</f>
        <v>3</v>
      </c>
      <c r="AG30" s="17">
        <f>ROUND((AG29/AG21*100),0)</f>
        <v>-1</v>
      </c>
      <c r="AH30" s="17"/>
      <c r="AI30" s="17">
        <f>AF30-AG30</f>
        <v>4</v>
      </c>
      <c r="AJ30" s="17"/>
      <c r="AK30" s="17">
        <f>ROUND((AK29/AK21*100),0)</f>
        <v>4</v>
      </c>
      <c r="AL30" s="17">
        <f>ROUND((AL29/AL21*100),0)</f>
        <v>-8</v>
      </c>
      <c r="AM30" s="17"/>
      <c r="AN30" s="17">
        <f>AK30-AL30</f>
        <v>12</v>
      </c>
      <c r="AO30" s="17"/>
      <c r="AP30" s="17">
        <f>ROUND((AP29/AP21*100),0)</f>
        <v>3</v>
      </c>
      <c r="AQ30" s="17">
        <f>ROUND((AQ29/AQ21*100),0)</f>
        <v>-3</v>
      </c>
      <c r="AR30" s="17"/>
      <c r="AS30" s="17">
        <f>AP30-AQ30</f>
        <v>6</v>
      </c>
      <c r="AT30" s="17"/>
      <c r="AU30" s="17">
        <f>ROUND((AU29/AU21*100),0)</f>
        <v>9</v>
      </c>
      <c r="AV30" s="17">
        <f>ROUND((AV29/AV21*100),0)</f>
        <v>-1</v>
      </c>
      <c r="AW30" s="17"/>
      <c r="AX30" s="17">
        <f>AU30-AV30</f>
        <v>10</v>
      </c>
      <c r="AY30" s="17"/>
      <c r="AZ30" s="17">
        <f>ROUND((AZ29/AZ21*100),0)</f>
        <v>9</v>
      </c>
      <c r="BA30" s="17">
        <f>ROUND((BA29/BA21*100),0)</f>
        <v>-5</v>
      </c>
      <c r="BB30" s="17"/>
      <c r="BC30" s="17">
        <f>AZ30-BA30</f>
        <v>14</v>
      </c>
      <c r="BD30" s="17"/>
      <c r="BE30" s="17">
        <f>ROUND((BE29/BE21*100),0)</f>
        <v>7</v>
      </c>
      <c r="BF30" s="17">
        <f>ROUND((BF29/BF21*100),0)</f>
        <v>1</v>
      </c>
      <c r="BG30" s="17"/>
      <c r="BH30" s="17">
        <f>BE30-BF30</f>
        <v>6</v>
      </c>
      <c r="BI30" s="17"/>
      <c r="BJ30" s="17">
        <f>ROUND((BJ29/BJ21*100),0)</f>
        <v>4</v>
      </c>
      <c r="BK30" s="17">
        <f>ROUND((BK29/BK21*100),0)</f>
        <v>-1</v>
      </c>
      <c r="BL30" s="17"/>
      <c r="BM30" s="17">
        <f>BJ30-BK30</f>
        <v>5</v>
      </c>
      <c r="BN30" s="17"/>
      <c r="BO30" s="17">
        <f>ROUND((BO29/BO21*100),0)</f>
        <v>4</v>
      </c>
      <c r="BP30" s="17">
        <f>ROUND((BP29/BP21*100),0)</f>
        <v>-1</v>
      </c>
      <c r="BQ30" s="17"/>
      <c r="BR30" s="17">
        <f>BO30-BP30</f>
        <v>5</v>
      </c>
      <c r="BS30" s="17"/>
      <c r="BT30" s="17">
        <f>ROUND((BT29/BT21*100),0)</f>
        <v>6</v>
      </c>
      <c r="BU30" s="17">
        <f>ROUND((BU29/BU21*100),0)</f>
        <v>-2</v>
      </c>
      <c r="BV30" s="17"/>
      <c r="BW30" s="17">
        <f>BT30-BU30</f>
        <v>8</v>
      </c>
      <c r="BX30" s="19"/>
      <c r="BY30" s="19"/>
      <c r="BZ30" s="19"/>
      <c r="CA30" s="19"/>
      <c r="CB30" s="19"/>
      <c r="CC30" s="19"/>
      <c r="CD30" s="19"/>
      <c r="CE30" s="19"/>
    </row>
    <row r="31" spans="1:83" s="19" customFormat="1" ht="14.25" customHeight="1" x14ac:dyDescent="0.25">
      <c r="A31" s="16" t="s">
        <v>41</v>
      </c>
      <c r="B31" s="17">
        <v>4598.7605300000005</v>
      </c>
      <c r="C31" s="17">
        <v>458.14949999999999</v>
      </c>
      <c r="D31" s="17">
        <f>B31-C31</f>
        <v>4140.61103</v>
      </c>
      <c r="E31" s="17">
        <f>D31/C31*100</f>
        <v>903.76853625290425</v>
      </c>
      <c r="F31" s="17"/>
      <c r="G31" s="17">
        <v>6237.3307999999997</v>
      </c>
      <c r="H31" s="17">
        <v>12622.68489</v>
      </c>
      <c r="I31" s="17">
        <f>G31-H31</f>
        <v>-6385.3540900000007</v>
      </c>
      <c r="J31" s="17">
        <f>I31/H31*100</f>
        <v>-50.586338371313019</v>
      </c>
      <c r="K31" s="17"/>
      <c r="L31" s="17">
        <v>9044.803100000001</v>
      </c>
      <c r="M31" s="17">
        <v>12134.454409999998</v>
      </c>
      <c r="N31" s="17">
        <f>L31-M31</f>
        <v>-3089.6513099999975</v>
      </c>
      <c r="O31" s="17">
        <f>N31/M31*100</f>
        <v>-25.461806568359734</v>
      </c>
      <c r="P31" s="17"/>
      <c r="Q31" s="17">
        <v>0</v>
      </c>
      <c r="R31" s="17">
        <v>0</v>
      </c>
      <c r="S31" s="17">
        <f>Q31-R31</f>
        <v>0</v>
      </c>
      <c r="T31" s="17">
        <f>Q31-R31</f>
        <v>0</v>
      </c>
      <c r="U31" s="17"/>
      <c r="V31" s="17">
        <v>0</v>
      </c>
      <c r="W31" s="17">
        <v>0</v>
      </c>
      <c r="X31" s="17">
        <f>V31-W31</f>
        <v>0</v>
      </c>
      <c r="Y31" s="17">
        <f>IFERROR(X31/W31*100,0)</f>
        <v>0</v>
      </c>
      <c r="Z31" s="17"/>
      <c r="AA31" s="17">
        <v>0</v>
      </c>
      <c r="AB31" s="17">
        <v>0</v>
      </c>
      <c r="AC31" s="17">
        <f>AA31-AB31</f>
        <v>0</v>
      </c>
      <c r="AD31" s="17" t="e">
        <f>AC31/AB31*100</f>
        <v>#DIV/0!</v>
      </c>
      <c r="AE31" s="17"/>
      <c r="AF31" s="17">
        <v>0</v>
      </c>
      <c r="AG31" s="17">
        <v>0</v>
      </c>
      <c r="AH31" s="17">
        <f>AF31-AG31</f>
        <v>0</v>
      </c>
      <c r="AI31" s="17" t="e">
        <f>AH31/AG31*100</f>
        <v>#DIV/0!</v>
      </c>
      <c r="AJ31" s="17"/>
      <c r="AK31" s="17">
        <v>0</v>
      </c>
      <c r="AL31" s="17">
        <v>0</v>
      </c>
      <c r="AM31" s="17">
        <f>AK31-AL31</f>
        <v>0</v>
      </c>
      <c r="AN31" s="17" t="e">
        <f>AM31/AL31*100</f>
        <v>#DIV/0!</v>
      </c>
      <c r="AO31" s="17"/>
      <c r="AP31" s="17">
        <v>0</v>
      </c>
      <c r="AQ31" s="17">
        <v>0</v>
      </c>
      <c r="AR31" s="17">
        <f>AP31-AQ31</f>
        <v>0</v>
      </c>
      <c r="AS31" s="17" t="e">
        <f>AR31/AQ31*100</f>
        <v>#DIV/0!</v>
      </c>
      <c r="AT31" s="17"/>
      <c r="AU31" s="17">
        <v>160.58202999999997</v>
      </c>
      <c r="AV31" s="17">
        <v>156.66271</v>
      </c>
      <c r="AW31" s="17">
        <f>AU31-AV31</f>
        <v>3.9193199999999706</v>
      </c>
      <c r="AX31" s="17">
        <f>AW31/AV31*100</f>
        <v>2.5017567996876671</v>
      </c>
      <c r="AY31" s="17"/>
      <c r="AZ31" s="17">
        <v>22004.696899999999</v>
      </c>
      <c r="BA31" s="17">
        <v>29176.668879999997</v>
      </c>
      <c r="BB31" s="17">
        <f>AZ31-BA31</f>
        <v>-7171.9719799999984</v>
      </c>
      <c r="BC31" s="17">
        <f>BB31/BA31*100</f>
        <v>-24.581188515719273</v>
      </c>
      <c r="BD31" s="17"/>
      <c r="BE31" s="17">
        <v>4949.6180299999996</v>
      </c>
      <c r="BF31" s="17">
        <v>0</v>
      </c>
      <c r="BG31" s="17">
        <f>BE31-BF31</f>
        <v>4949.6180299999996</v>
      </c>
      <c r="BH31" s="17"/>
      <c r="BI31" s="17"/>
      <c r="BJ31" s="17">
        <v>0</v>
      </c>
      <c r="BK31" s="17">
        <v>0</v>
      </c>
      <c r="BL31" s="17">
        <f>BJ31-BK31</f>
        <v>0</v>
      </c>
      <c r="BM31" s="17"/>
      <c r="BN31" s="17"/>
      <c r="BO31" s="17">
        <v>0</v>
      </c>
      <c r="BP31" s="17">
        <v>0</v>
      </c>
      <c r="BQ31" s="17">
        <f>BO31-BP31</f>
        <v>0</v>
      </c>
      <c r="BR31" s="17">
        <f>BO31-BP31</f>
        <v>0</v>
      </c>
      <c r="BS31" s="17"/>
      <c r="BT31" s="17">
        <f>+B31+G31+L31+Q31+V31+AA31+AF31+AK31+AP31+AU31+AZ31+BE31+BJ31+BO31</f>
        <v>46995.791389999999</v>
      </c>
      <c r="BU31" s="17">
        <f>+C31+H31+M31+R31+W31+AB31+AG31+AL31+AQ31+AV31+BA31+BF31+BK31+BP31</f>
        <v>54548.620389999996</v>
      </c>
      <c r="BV31" s="17">
        <f>BT31-BU31</f>
        <v>-7552.8289999999979</v>
      </c>
      <c r="BW31" s="17">
        <f>BT31-BU31</f>
        <v>-7552.8289999999979</v>
      </c>
    </row>
    <row r="32" spans="1:83" s="17" customFormat="1" ht="14.25" customHeight="1" x14ac:dyDescent="0.25">
      <c r="A32" s="22" t="s">
        <v>42</v>
      </c>
      <c r="B32" s="17">
        <f>B29-B31</f>
        <v>19484.072220000122</v>
      </c>
      <c r="C32" s="17">
        <f>C29-C31</f>
        <v>4612.8616999999122</v>
      </c>
      <c r="D32" s="17">
        <f>B32-C32</f>
        <v>14871.21052000021</v>
      </c>
      <c r="E32" s="17">
        <f>D32/C32*100</f>
        <v>322.38578754703383</v>
      </c>
      <c r="G32" s="17">
        <f>G29-G31</f>
        <v>118375.88866000006</v>
      </c>
      <c r="H32" s="17">
        <f>H29-H31</f>
        <v>-19584.06370999962</v>
      </c>
      <c r="I32" s="17">
        <f>G32-H32</f>
        <v>137959.95236999966</v>
      </c>
      <c r="J32" s="17">
        <f>I32/H32*100</f>
        <v>-704.45007947741374</v>
      </c>
      <c r="L32" s="17">
        <f>L29-L31</f>
        <v>108369.02134000005</v>
      </c>
      <c r="M32" s="17">
        <f>M29-M31</f>
        <v>35762.193420000302</v>
      </c>
      <c r="N32" s="17">
        <f>L32-M32</f>
        <v>72606.827919999749</v>
      </c>
      <c r="O32" s="17">
        <f>N32/M32*100</f>
        <v>203.02677486049774</v>
      </c>
      <c r="Q32" s="17">
        <f>Q29-Q31</f>
        <v>-66199.906510000234</v>
      </c>
      <c r="R32" s="17">
        <f>R29-R31</f>
        <v>55829.908099999819</v>
      </c>
      <c r="S32" s="17">
        <f>Q32-R32</f>
        <v>-122029.81461000006</v>
      </c>
      <c r="T32" s="17">
        <f>Q32-R32</f>
        <v>-122029.81461000006</v>
      </c>
      <c r="V32" s="17">
        <f>V29-V31</f>
        <v>218637.73031999992</v>
      </c>
      <c r="W32" s="17">
        <f>W29-W31</f>
        <v>58632.664119999958</v>
      </c>
      <c r="X32" s="17">
        <f>V32-W32</f>
        <v>160005.06619999994</v>
      </c>
      <c r="Y32" s="17">
        <f>X32/W32*100</f>
        <v>272.89407466208115</v>
      </c>
      <c r="AA32" s="17">
        <f>AA29-AA31</f>
        <v>291904.7400799999</v>
      </c>
      <c r="AB32" s="17">
        <f>AB29-AB31</f>
        <v>-94145.305470000618</v>
      </c>
      <c r="AC32" s="17">
        <f>AA32-AB32</f>
        <v>386050.0455500005</v>
      </c>
      <c r="AD32" s="17">
        <f>AC32/AB32*100</f>
        <v>-410.05766949581488</v>
      </c>
      <c r="AF32" s="17">
        <f>AF29-AF31</f>
        <v>42854.847649999916</v>
      </c>
      <c r="AG32" s="17">
        <f>AG29-AG31</f>
        <v>-14157.162889999861</v>
      </c>
      <c r="AH32" s="17">
        <f>AF32-AG32</f>
        <v>57012.010539999777</v>
      </c>
      <c r="AI32" s="17">
        <f>AH32/AG32*100</f>
        <v>-402.7078799825855</v>
      </c>
      <c r="AK32" s="17">
        <f>AK29-AK31</f>
        <v>161316.34577999968</v>
      </c>
      <c r="AL32" s="17">
        <f>AL29-AL31</f>
        <v>-251668.20313000013</v>
      </c>
      <c r="AM32" s="17">
        <f>AK32-AL32</f>
        <v>412984.54890999978</v>
      </c>
      <c r="AN32" s="17">
        <f>AM32/AL32*100</f>
        <v>-164.09881891065558</v>
      </c>
      <c r="AP32" s="17">
        <f>AP29-AP31</f>
        <v>17811.183290000125</v>
      </c>
      <c r="AQ32" s="17">
        <f>AQ29-AQ31</f>
        <v>-12885.472330000031</v>
      </c>
      <c r="AR32" s="17">
        <f>AP32-AQ32</f>
        <v>30696.655620000158</v>
      </c>
      <c r="AS32" s="17">
        <f>AR32/AQ32*100</f>
        <v>-238.22685605813629</v>
      </c>
      <c r="AU32" s="17">
        <f>AU29-AU31</f>
        <v>67940.36219999993</v>
      </c>
      <c r="AV32" s="17">
        <f>AV29-AV31</f>
        <v>-7545.5691100000522</v>
      </c>
      <c r="AW32" s="17">
        <f>AU32-AV32</f>
        <v>75485.931309999985</v>
      </c>
      <c r="AX32" s="17">
        <f>AW32/AV32*100</f>
        <v>-1000.4007677825042</v>
      </c>
      <c r="AZ32" s="17">
        <f>AZ29-AZ31</f>
        <v>170631.97774000044</v>
      </c>
      <c r="BA32" s="17">
        <f>BA29-BA31</f>
        <v>-137935.58753999969</v>
      </c>
      <c r="BB32" s="17">
        <f>AZ32-BA32</f>
        <v>308567.5652800001</v>
      </c>
      <c r="BC32" s="17">
        <f>BB32/BA32*100</f>
        <v>-223.70410043058624</v>
      </c>
      <c r="BE32" s="17">
        <f>BE29-BE31</f>
        <v>144290.40132000012</v>
      </c>
      <c r="BF32" s="17">
        <f>BF29-BF31</f>
        <v>11854.132080000469</v>
      </c>
      <c r="BG32" s="17">
        <f>BE32-BF32</f>
        <v>132436.26923999964</v>
      </c>
      <c r="BH32" s="17">
        <f>BG32/BF32*100</f>
        <v>1117.2160757634683</v>
      </c>
      <c r="BJ32" s="17">
        <f>BJ29-BJ31</f>
        <v>40557.804409999939</v>
      </c>
      <c r="BK32" s="17">
        <f>BK29-BK31</f>
        <v>-10843.812960000136</v>
      </c>
      <c r="BL32" s="17">
        <f>BJ32-BK32</f>
        <v>51401.617370000073</v>
      </c>
      <c r="BM32" s="17">
        <f>BL32/BK32*100</f>
        <v>-474.01792671642903</v>
      </c>
      <c r="BO32" s="17">
        <f>BO29-BO31</f>
        <v>55971.781869999977</v>
      </c>
      <c r="BP32" s="17">
        <f>BP29-BP31</f>
        <v>-12049.608729999718</v>
      </c>
      <c r="BQ32" s="17">
        <f>BO32-BP32</f>
        <v>68021.390599999693</v>
      </c>
      <c r="BR32" s="17">
        <f>BQ32/BP32*100</f>
        <v>-564.51119803291147</v>
      </c>
      <c r="BT32" s="17">
        <f>+BT29-BT31</f>
        <v>1391946.2503700037</v>
      </c>
      <c r="BU32" s="17">
        <f>+BU29-BU31</f>
        <v>-394123.0264500035</v>
      </c>
      <c r="BV32" s="17">
        <f>BT32-BU32</f>
        <v>1786069.2768200072</v>
      </c>
      <c r="BW32" s="17">
        <f>BV32/BU32*100</f>
        <v>-453.17557132038803</v>
      </c>
    </row>
    <row r="33" spans="1:83" ht="14.25" customHeight="1" x14ac:dyDescent="0.25">
      <c r="A33" s="3" t="s">
        <v>35</v>
      </c>
      <c r="B33" s="17">
        <f>ROUND((B32/B21*100),0)</f>
        <v>4</v>
      </c>
      <c r="C33" s="17">
        <f>ROUND((C32/C21*100),0)</f>
        <v>1</v>
      </c>
      <c r="D33" s="17"/>
      <c r="E33" s="17">
        <f>B33-C33</f>
        <v>3</v>
      </c>
      <c r="F33" s="17"/>
      <c r="G33" s="17">
        <f>ROUND((G32/G21*100),0)</f>
        <v>9</v>
      </c>
      <c r="H33" s="17">
        <f>ROUND((H32/H21*100),0)</f>
        <v>-1</v>
      </c>
      <c r="I33" s="17"/>
      <c r="J33" s="17">
        <f>G33-H33</f>
        <v>10</v>
      </c>
      <c r="K33" s="17"/>
      <c r="L33" s="17">
        <f>ROUND((L32/L21*100),0)</f>
        <v>8</v>
      </c>
      <c r="M33" s="17">
        <f>ROUND((M32/M21*100),0)</f>
        <v>3</v>
      </c>
      <c r="N33" s="17"/>
      <c r="O33" s="17">
        <f>L33-M33</f>
        <v>5</v>
      </c>
      <c r="P33" s="17"/>
      <c r="Q33" s="17">
        <f>ROUND((Q32/Q21*100),0)</f>
        <v>-6</v>
      </c>
      <c r="R33" s="17">
        <f>ROUND((R32/R21*100),0)</f>
        <v>5</v>
      </c>
      <c r="S33" s="17"/>
      <c r="T33" s="17">
        <f>Q33-R33</f>
        <v>-11</v>
      </c>
      <c r="U33" s="17"/>
      <c r="V33" s="17">
        <f>ROUND((V32/V21*100),0)</f>
        <v>11</v>
      </c>
      <c r="W33" s="17">
        <f>ROUND((W32/W21*100),0)</f>
        <v>3</v>
      </c>
      <c r="X33" s="17"/>
      <c r="Y33" s="17">
        <f>V33-W33</f>
        <v>8</v>
      </c>
      <c r="Z33" s="17"/>
      <c r="AA33" s="17">
        <f>ROUND((AA32/AA21*100),0)</f>
        <v>7</v>
      </c>
      <c r="AB33" s="17">
        <f>ROUND((AB32/AB21*100),0)</f>
        <v>-3</v>
      </c>
      <c r="AC33" s="17"/>
      <c r="AD33" s="17">
        <f>AA33-AB33</f>
        <v>10</v>
      </c>
      <c r="AE33" s="17"/>
      <c r="AF33" s="17">
        <f>ROUND((AF32/AF21*100),0)</f>
        <v>3</v>
      </c>
      <c r="AG33" s="17">
        <f>ROUND((AG32/AG21*100),0)</f>
        <v>-1</v>
      </c>
      <c r="AH33" s="17"/>
      <c r="AI33" s="17">
        <f>AF33-AG33</f>
        <v>4</v>
      </c>
      <c r="AJ33" s="17"/>
      <c r="AK33" s="17">
        <f>ROUND((AK32/AK21*100),0)</f>
        <v>4</v>
      </c>
      <c r="AL33" s="17">
        <f>ROUND((AL32/AL21*100),0)</f>
        <v>-8</v>
      </c>
      <c r="AM33" s="17"/>
      <c r="AN33" s="17">
        <f>AK33-AL33</f>
        <v>12</v>
      </c>
      <c r="AO33" s="17"/>
      <c r="AP33" s="17">
        <f>ROUND((AP32/AP21*100),0)</f>
        <v>3</v>
      </c>
      <c r="AQ33" s="17">
        <f>ROUND((AQ32/AQ21*100),0)</f>
        <v>-3</v>
      </c>
      <c r="AR33" s="17"/>
      <c r="AS33" s="17">
        <f>AP33-AQ33</f>
        <v>6</v>
      </c>
      <c r="AT33" s="17"/>
      <c r="AU33" s="17">
        <f>ROUND((AU32/AU21*100),0)</f>
        <v>9</v>
      </c>
      <c r="AV33" s="17">
        <f>ROUND((AV32/AV21*100),0)</f>
        <v>-1</v>
      </c>
      <c r="AW33" s="17"/>
      <c r="AX33" s="17">
        <f>AU33-AV33</f>
        <v>10</v>
      </c>
      <c r="AY33" s="17"/>
      <c r="AZ33" s="17">
        <f>ROUND((AZ32/AZ21*100),0)</f>
        <v>8</v>
      </c>
      <c r="BA33" s="17">
        <f>ROUND((BA32/BA21*100),0)</f>
        <v>-7</v>
      </c>
      <c r="BB33" s="17"/>
      <c r="BC33" s="17">
        <f>AZ33-BA33</f>
        <v>15</v>
      </c>
      <c r="BD33" s="17"/>
      <c r="BE33" s="17">
        <f>ROUND((BE32/BE21*100),0)</f>
        <v>7</v>
      </c>
      <c r="BF33" s="17">
        <f>ROUND((BF32/BF21*100),0)</f>
        <v>1</v>
      </c>
      <c r="BG33" s="17"/>
      <c r="BH33" s="17">
        <f>BE33-BF33</f>
        <v>6</v>
      </c>
      <c r="BI33" s="17"/>
      <c r="BJ33" s="17">
        <f>ROUND((BJ32/BJ21*100),0)</f>
        <v>4</v>
      </c>
      <c r="BK33" s="17">
        <f>ROUND((BK32/BK21*100),0)</f>
        <v>-1</v>
      </c>
      <c r="BL33" s="17"/>
      <c r="BM33" s="17">
        <f>BJ33-BK33</f>
        <v>5</v>
      </c>
      <c r="BN33" s="17"/>
      <c r="BO33" s="17">
        <f>ROUND((BO32/BO21*100),0)</f>
        <v>4</v>
      </c>
      <c r="BP33" s="17">
        <f>ROUND((BP32/BP21*100),0)</f>
        <v>-1</v>
      </c>
      <c r="BQ33" s="17"/>
      <c r="BR33" s="17">
        <f>BO33-BP33</f>
        <v>5</v>
      </c>
      <c r="BS33" s="17"/>
      <c r="BT33" s="17">
        <f>ROUND((BT32/BT21*100),0)</f>
        <v>6</v>
      </c>
      <c r="BU33" s="17">
        <f>ROUND((BU32/BU21*100),0)</f>
        <v>-2</v>
      </c>
      <c r="BV33" s="17"/>
      <c r="BW33" s="17">
        <f>BT33-BU33</f>
        <v>8</v>
      </c>
      <c r="BX33" s="19"/>
      <c r="BY33" s="19"/>
      <c r="BZ33" s="19"/>
      <c r="CA33" s="19"/>
      <c r="CB33" s="19"/>
      <c r="CC33" s="19"/>
      <c r="CD33" s="19"/>
      <c r="CE33" s="19"/>
    </row>
    <row r="34" spans="1:83" ht="15.6" hidden="1" customHeight="1" x14ac:dyDescent="0.25">
      <c r="B34" s="29">
        <f>B32+B14</f>
        <v>50743.755410000114</v>
      </c>
      <c r="C34" s="29">
        <f>C32+C14</f>
        <v>35681.661889999908</v>
      </c>
      <c r="D34" s="17"/>
      <c r="E34" s="17"/>
      <c r="F34" s="17"/>
      <c r="G34" s="29">
        <f>G32+G14</f>
        <v>153682.18965000007</v>
      </c>
      <c r="H34" s="29">
        <f>H32+H14</f>
        <v>16700.499640000377</v>
      </c>
      <c r="I34" s="17"/>
      <c r="J34" s="17"/>
      <c r="K34" s="17"/>
      <c r="L34" s="29">
        <f>L32+L14</f>
        <v>175262.42860000004</v>
      </c>
      <c r="M34" s="29">
        <f>M32+M14</f>
        <v>94609.077020000303</v>
      </c>
      <c r="N34" s="17"/>
      <c r="O34" s="17"/>
      <c r="P34" s="17"/>
      <c r="Q34" s="29">
        <f>Q32+Q14</f>
        <v>6992.5430699997669</v>
      </c>
      <c r="R34" s="29">
        <f>R32+R14</f>
        <v>124321.69789999982</v>
      </c>
      <c r="S34" s="17"/>
      <c r="T34" s="17"/>
      <c r="U34" s="17"/>
      <c r="V34" s="29">
        <f>V32+V14</f>
        <v>289697.95036999992</v>
      </c>
      <c r="W34" s="29">
        <f>W32+W14</f>
        <v>116429.08875999996</v>
      </c>
      <c r="X34" s="17"/>
      <c r="Y34" s="17"/>
      <c r="Z34" s="17"/>
      <c r="AA34" s="29">
        <f>AA32+AA14</f>
        <v>365782.43493999989</v>
      </c>
      <c r="AB34" s="29">
        <f>AB32+AB14</f>
        <v>-19017.180470000618</v>
      </c>
      <c r="AC34" s="17"/>
      <c r="AD34" s="17"/>
      <c r="AE34" s="17"/>
      <c r="AF34" s="29">
        <f>AF32+AF14</f>
        <v>64790.776869999914</v>
      </c>
      <c r="AG34" s="29">
        <f>AG32+AG14</f>
        <v>7769.1722400001381</v>
      </c>
      <c r="AH34" s="17"/>
      <c r="AI34" s="17"/>
      <c r="AJ34" s="17"/>
      <c r="AK34" s="29">
        <f>AK32+AK14</f>
        <v>231656.25284999967</v>
      </c>
      <c r="AL34" s="29">
        <f>AL32+AL14</f>
        <v>-85565.953600000124</v>
      </c>
      <c r="AM34" s="17"/>
      <c r="AN34" s="17"/>
      <c r="AO34" s="17"/>
      <c r="AP34" s="29">
        <f>AP32+AP14</f>
        <v>27649.332700000123</v>
      </c>
      <c r="AQ34" s="29">
        <f>AQ32+AQ14</f>
        <v>-3170.3227600000337</v>
      </c>
      <c r="AR34" s="17"/>
      <c r="AS34" s="17"/>
      <c r="AT34" s="17"/>
      <c r="AU34" s="29">
        <f>AU32+AU14</f>
        <v>79351.121109999935</v>
      </c>
      <c r="AV34" s="29">
        <f>AV32+AV14</f>
        <v>4370.3601399999488</v>
      </c>
      <c r="AW34" s="17"/>
      <c r="AX34" s="17"/>
      <c r="AY34" s="17"/>
      <c r="AZ34" s="29">
        <f>AZ32+AZ14</f>
        <v>244565.01699000044</v>
      </c>
      <c r="BA34" s="29">
        <f>BA32+BA14</f>
        <v>-67991.220509999679</v>
      </c>
      <c r="BB34" s="17"/>
      <c r="BC34" s="17"/>
      <c r="BD34" s="17"/>
      <c r="BE34" s="29">
        <f>BE32+BE14</f>
        <v>203740.50097000011</v>
      </c>
      <c r="BF34" s="29">
        <f>BF32+BF14</f>
        <v>72561.376820000471</v>
      </c>
      <c r="BG34" s="17"/>
      <c r="BH34" s="17"/>
      <c r="BI34" s="17"/>
      <c r="BJ34" s="29">
        <f>BJ32+BJ14</f>
        <v>60951.917009999939</v>
      </c>
      <c r="BK34" s="29">
        <f>BK32+BK14</f>
        <v>9087.647919999863</v>
      </c>
      <c r="BL34" s="17"/>
      <c r="BM34" s="17"/>
      <c r="BN34" s="17"/>
      <c r="BO34" s="29">
        <f>BO32+BO14</f>
        <v>80263.754469999985</v>
      </c>
      <c r="BP34" s="29">
        <f>BP32+BP14</f>
        <v>11616.997860000285</v>
      </c>
      <c r="BQ34" s="17"/>
      <c r="BR34" s="17"/>
      <c r="BS34" s="17"/>
      <c r="BT34" s="17"/>
      <c r="BU34" s="17"/>
      <c r="BV34" s="17"/>
      <c r="BW34" s="17"/>
      <c r="BX34" s="19"/>
    </row>
    <row r="35" spans="1:83" ht="18" customHeight="1" x14ac:dyDescent="0.3">
      <c r="A35" s="1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9"/>
    </row>
    <row r="36" spans="1:83" ht="10.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2"/>
      <c r="AQ36" s="22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9"/>
    </row>
    <row r="37" spans="1:83" s="19" customFormat="1" ht="15" customHeight="1" x14ac:dyDescent="0.25">
      <c r="A37" s="16" t="s">
        <v>44</v>
      </c>
      <c r="B37" s="17">
        <v>166702.03131999998</v>
      </c>
      <c r="C37" s="17">
        <v>146500.46983000002</v>
      </c>
      <c r="D37" s="17">
        <f>B37-C37</f>
        <v>20201.561489999964</v>
      </c>
      <c r="E37" s="17">
        <f>D37/C37*100</f>
        <v>13.78941754483243</v>
      </c>
      <c r="F37" s="17"/>
      <c r="G37" s="17">
        <v>555026.63679000002</v>
      </c>
      <c r="H37" s="17">
        <v>462701.62909</v>
      </c>
      <c r="I37" s="17">
        <f>G37-H37</f>
        <v>92325.007700000016</v>
      </c>
      <c r="J37" s="17">
        <f t="shared" ref="J37:J42" si="38">I37/H37*100</f>
        <v>19.953465018391345</v>
      </c>
      <c r="K37" s="17"/>
      <c r="L37" s="17">
        <v>527745.46244999999</v>
      </c>
      <c r="M37" s="17">
        <v>405221.54593999998</v>
      </c>
      <c r="N37" s="17">
        <f>L37-M37</f>
        <v>122523.91651000001</v>
      </c>
      <c r="O37" s="17">
        <f t="shared" ref="O37:O42" si="39">N37/M37*100</f>
        <v>30.236278830085155</v>
      </c>
      <c r="P37" s="17"/>
      <c r="Q37" s="17">
        <v>471635.67537000001</v>
      </c>
      <c r="R37" s="17">
        <v>636504.63312999997</v>
      </c>
      <c r="S37" s="17">
        <f>Q37-R37</f>
        <v>-164868.95775999996</v>
      </c>
      <c r="T37" s="17">
        <f t="shared" ref="T37:T42" si="40">S37/R37*100</f>
        <v>-25.902240011869175</v>
      </c>
      <c r="U37" s="17"/>
      <c r="V37" s="17">
        <v>987257.13477999996</v>
      </c>
      <c r="W37" s="17">
        <v>637358.74898999999</v>
      </c>
      <c r="X37" s="17">
        <f>V37-W37</f>
        <v>349898.38578999997</v>
      </c>
      <c r="Y37" s="17">
        <f>X37/W37*100</f>
        <v>54.898185102890892</v>
      </c>
      <c r="Z37" s="17"/>
      <c r="AA37" s="17">
        <v>360198.66926999995</v>
      </c>
      <c r="AB37" s="17">
        <v>312106.72313</v>
      </c>
      <c r="AC37" s="17">
        <f>AA37-AB37</f>
        <v>48091.946139999956</v>
      </c>
      <c r="AD37" s="17">
        <f>AC37/AB37*100</f>
        <v>15.408814541931063</v>
      </c>
      <c r="AE37" s="17"/>
      <c r="AF37" s="17">
        <v>93357.809099999999</v>
      </c>
      <c r="AG37" s="17">
        <v>136639.02896999998</v>
      </c>
      <c r="AH37" s="17">
        <f>AF37-AG37</f>
        <v>-43281.219869999986</v>
      </c>
      <c r="AI37" s="17">
        <f>AH37/AG37*100</f>
        <v>-31.675590932004262</v>
      </c>
      <c r="AJ37" s="17"/>
      <c r="AK37" s="17">
        <v>791241.84583000001</v>
      </c>
      <c r="AL37" s="17">
        <v>256501.13112999999</v>
      </c>
      <c r="AM37" s="17">
        <f>AK37-AL37</f>
        <v>534740.71470000001</v>
      </c>
      <c r="AN37" s="17">
        <f>AM37/AL37*100</f>
        <v>208.47499281747127</v>
      </c>
      <c r="AO37" s="17"/>
      <c r="AP37" s="17">
        <v>37258.500780000002</v>
      </c>
      <c r="AQ37" s="17">
        <v>34100.965479999999</v>
      </c>
      <c r="AR37" s="17">
        <f>AP37-AQ37</f>
        <v>3157.5353000000032</v>
      </c>
      <c r="AS37" s="17">
        <f>AR37/AQ37*100</f>
        <v>9.25937214842752</v>
      </c>
      <c r="AT37" s="17"/>
      <c r="AU37" s="17">
        <v>151473.73675000001</v>
      </c>
      <c r="AV37" s="17">
        <v>112071.52540000001</v>
      </c>
      <c r="AW37" s="17">
        <f>AU37-AV37</f>
        <v>39402.211349999998</v>
      </c>
      <c r="AX37" s="17">
        <f>AW37/AV37*100</f>
        <v>35.158093199291812</v>
      </c>
      <c r="AY37" s="17"/>
      <c r="AZ37" s="17">
        <v>410116.72038999997</v>
      </c>
      <c r="BA37" s="17">
        <v>276647.88472999999</v>
      </c>
      <c r="BB37" s="17">
        <f>AZ37-BA37</f>
        <v>133468.83565999998</v>
      </c>
      <c r="BC37" s="17">
        <f>BB37/BA37*100</f>
        <v>48.2450230155425</v>
      </c>
      <c r="BD37" s="17"/>
      <c r="BE37" s="17">
        <v>479759.65615</v>
      </c>
      <c r="BF37" s="17">
        <v>221964.13787999999</v>
      </c>
      <c r="BG37" s="17">
        <f>BE37-BF37</f>
        <v>257795.51827</v>
      </c>
      <c r="BH37" s="17">
        <f>BG37/BF37*100</f>
        <v>116.14286917347498</v>
      </c>
      <c r="BI37" s="17"/>
      <c r="BJ37" s="17">
        <v>324201.79717000003</v>
      </c>
      <c r="BK37" s="17">
        <v>201165.22805999999</v>
      </c>
      <c r="BL37" s="17">
        <f>BJ37-BK37</f>
        <v>123036.56911000004</v>
      </c>
      <c r="BM37" s="17">
        <f>BL37/BK37*100</f>
        <v>61.161946473822439</v>
      </c>
      <c r="BN37" s="17"/>
      <c r="BO37" s="17">
        <v>129242.47807</v>
      </c>
      <c r="BP37" s="17">
        <v>65647.363970000006</v>
      </c>
      <c r="BQ37" s="17">
        <f>BO37-BP37</f>
        <v>63595.114099999992</v>
      </c>
      <c r="BR37" s="17">
        <f>BQ37/BP37*100</f>
        <v>96.873827453394981</v>
      </c>
      <c r="BS37" s="17"/>
      <c r="BT37" s="17">
        <f>+B37+G37+L37+Q37+V37+AA37+AF37+AK37+AP37+AU37+AZ37+BE37+BJ37+BO37</f>
        <v>5485218.1542200008</v>
      </c>
      <c r="BU37" s="17">
        <f t="shared" ref="BT37:BU39" si="41">+C37+H37+M37+R37+W37+AB37+AG37+AL37+AQ37+AV37+BA37+BF37+BK37+BP37</f>
        <v>3905131.0157299992</v>
      </c>
      <c r="BV37" s="17">
        <f>BT37-BU37</f>
        <v>1580087.1384900017</v>
      </c>
      <c r="BW37" s="17">
        <f>BV37/BU37*100</f>
        <v>40.46182143762546</v>
      </c>
    </row>
    <row r="38" spans="1:83" s="19" customFormat="1" ht="15" customHeight="1" x14ac:dyDescent="0.25">
      <c r="A38" s="16" t="s">
        <v>45</v>
      </c>
      <c r="B38" s="17">
        <v>2715.7770699999996</v>
      </c>
      <c r="C38" s="17">
        <v>3568.6140099999998</v>
      </c>
      <c r="D38" s="17">
        <f>B38-C38</f>
        <v>-852.83694000000014</v>
      </c>
      <c r="E38" s="17">
        <f>D38/C38*100</f>
        <v>-23.8982680001304</v>
      </c>
      <c r="F38" s="17"/>
      <c r="G38" s="17">
        <v>0</v>
      </c>
      <c r="H38" s="17">
        <v>0</v>
      </c>
      <c r="I38" s="17">
        <f>G38-H38</f>
        <v>0</v>
      </c>
      <c r="J38" s="17">
        <f t="shared" ref="J38:J39" si="42">IFERROR(I38/H38*100,0)</f>
        <v>0</v>
      </c>
      <c r="K38" s="17"/>
      <c r="L38" s="17">
        <v>0</v>
      </c>
      <c r="M38" s="17">
        <v>0</v>
      </c>
      <c r="N38" s="17">
        <f>L38-M38</f>
        <v>0</v>
      </c>
      <c r="O38" s="17">
        <f>IFERROR(N38/M38*100,0)</f>
        <v>0</v>
      </c>
      <c r="P38" s="17"/>
      <c r="Q38" s="17">
        <v>0</v>
      </c>
      <c r="R38" s="17">
        <v>0</v>
      </c>
      <c r="S38" s="17">
        <f>Q38-R38</f>
        <v>0</v>
      </c>
      <c r="T38" s="17">
        <f>IFERROR(S38/R38*100,0)</f>
        <v>0</v>
      </c>
      <c r="U38" s="17"/>
      <c r="V38" s="17">
        <v>0</v>
      </c>
      <c r="W38" s="17">
        <v>0</v>
      </c>
      <c r="X38" s="17">
        <f>V38-W38</f>
        <v>0</v>
      </c>
      <c r="Y38" s="17">
        <f>IFERROR(X38/W38*100,0)</f>
        <v>0</v>
      </c>
      <c r="Z38" s="17"/>
      <c r="AA38" s="17">
        <v>0</v>
      </c>
      <c r="AB38" s="17">
        <v>0</v>
      </c>
      <c r="AC38" s="17">
        <f>AA38-AB38</f>
        <v>0</v>
      </c>
      <c r="AD38" s="17">
        <f>IFERROR(AC38/AB38*100,0)</f>
        <v>0</v>
      </c>
      <c r="AE38" s="17"/>
      <c r="AF38" s="17">
        <v>0</v>
      </c>
      <c r="AG38" s="17">
        <v>0</v>
      </c>
      <c r="AH38" s="17">
        <f>AF38-AG38</f>
        <v>0</v>
      </c>
      <c r="AI38" s="17" t="e">
        <f>AH38/AG38*100</f>
        <v>#DIV/0!</v>
      </c>
      <c r="AJ38" s="17"/>
      <c r="AK38" s="17">
        <v>0</v>
      </c>
      <c r="AL38" s="17">
        <v>0</v>
      </c>
      <c r="AM38" s="17">
        <f>AK38-AL38</f>
        <v>0</v>
      </c>
      <c r="AN38" s="17" t="e">
        <f>AM38/AL38*100</f>
        <v>#DIV/0!</v>
      </c>
      <c r="AO38" s="17"/>
      <c r="AP38" s="17">
        <v>0</v>
      </c>
      <c r="AQ38" s="17">
        <v>0</v>
      </c>
      <c r="AR38" s="17">
        <f>AP38-AQ38</f>
        <v>0</v>
      </c>
      <c r="AS38" s="17" t="e">
        <f>AR38/AQ38*100</f>
        <v>#DIV/0!</v>
      </c>
      <c r="AT38" s="17"/>
      <c r="AU38" s="17">
        <v>0</v>
      </c>
      <c r="AV38" s="17">
        <v>0</v>
      </c>
      <c r="AW38" s="17">
        <f>AU38-AV38</f>
        <v>0</v>
      </c>
      <c r="AX38" s="17" t="e">
        <f>AW38/AV38*100</f>
        <v>#DIV/0!</v>
      </c>
      <c r="AY38" s="17"/>
      <c r="AZ38" s="17">
        <v>5274.3748099999993</v>
      </c>
      <c r="BA38" s="17">
        <v>5258.4121100000002</v>
      </c>
      <c r="BB38" s="17">
        <f>AZ38-BA38</f>
        <v>15.962699999999131</v>
      </c>
      <c r="BC38" s="17">
        <f>BB38/BA38*100</f>
        <v>0.30356502430919452</v>
      </c>
      <c r="BD38" s="17"/>
      <c r="BE38" s="17">
        <v>0</v>
      </c>
      <c r="BF38" s="17">
        <v>0</v>
      </c>
      <c r="BG38" s="17">
        <f>BE38-BF38</f>
        <v>0</v>
      </c>
      <c r="BH38" s="17"/>
      <c r="BI38" s="17"/>
      <c r="BJ38" s="17">
        <v>0</v>
      </c>
      <c r="BK38" s="17">
        <v>0</v>
      </c>
      <c r="BL38" s="17">
        <f>BJ38-BK38</f>
        <v>0</v>
      </c>
      <c r="BM38" s="17"/>
      <c r="BN38" s="17"/>
      <c r="BO38" s="17">
        <v>0</v>
      </c>
      <c r="BP38" s="17">
        <v>0</v>
      </c>
      <c r="BQ38" s="17">
        <f>BO38-BP38</f>
        <v>0</v>
      </c>
      <c r="BR38" s="17"/>
      <c r="BS38" s="17"/>
      <c r="BT38" s="17">
        <f t="shared" si="41"/>
        <v>7990.1518799999994</v>
      </c>
      <c r="BU38" s="17">
        <f t="shared" si="41"/>
        <v>8827.0261200000004</v>
      </c>
      <c r="BV38" s="17">
        <f>BT38-BU38</f>
        <v>-836.87424000000101</v>
      </c>
      <c r="BW38" s="17">
        <f>BV38/BU38*100</f>
        <v>-9.4808175326890378</v>
      </c>
    </row>
    <row r="39" spans="1:83" s="19" customFormat="1" ht="15" customHeight="1" x14ac:dyDescent="0.25">
      <c r="A39" s="16" t="s">
        <v>46</v>
      </c>
      <c r="B39" s="17">
        <v>6338.2356</v>
      </c>
      <c r="C39" s="17">
        <v>23227.996460000002</v>
      </c>
      <c r="D39" s="17">
        <f>B39-C39</f>
        <v>-16889.760860000002</v>
      </c>
      <c r="E39" s="17">
        <f>D39/C39*100</f>
        <v>-72.712947451516868</v>
      </c>
      <c r="F39" s="17"/>
      <c r="G39" s="17">
        <v>0</v>
      </c>
      <c r="H39" s="17">
        <v>0</v>
      </c>
      <c r="I39" s="17">
        <f>G39-H39</f>
        <v>0</v>
      </c>
      <c r="J39" s="17">
        <f t="shared" si="42"/>
        <v>0</v>
      </c>
      <c r="K39" s="17"/>
      <c r="L39" s="17">
        <v>17019.61609</v>
      </c>
      <c r="M39" s="17">
        <v>27886.660100000001</v>
      </c>
      <c r="N39" s="17">
        <f>L39-M39</f>
        <v>-10867.044010000001</v>
      </c>
      <c r="O39" s="17">
        <f t="shared" si="39"/>
        <v>-38.968610694258082</v>
      </c>
      <c r="P39" s="17"/>
      <c r="Q39" s="17">
        <v>2742.1337599999997</v>
      </c>
      <c r="R39" s="17">
        <v>2742.1337599999997</v>
      </c>
      <c r="S39" s="17">
        <f>Q39-R39</f>
        <v>0</v>
      </c>
      <c r="T39" s="17">
        <f t="shared" si="40"/>
        <v>0</v>
      </c>
      <c r="U39" s="17"/>
      <c r="V39" s="17">
        <v>28770.330420000002</v>
      </c>
      <c r="W39" s="17">
        <v>18006.575199999999</v>
      </c>
      <c r="X39" s="17">
        <f>V39-W39</f>
        <v>10763.755220000003</v>
      </c>
      <c r="Y39" s="17">
        <f>X39/W39*100</f>
        <v>59.776804308683886</v>
      </c>
      <c r="Z39" s="17"/>
      <c r="AA39" s="17">
        <v>186918.65793000002</v>
      </c>
      <c r="AB39" s="17">
        <v>177252.35199</v>
      </c>
      <c r="AC39" s="17">
        <f>AA39-AB39</f>
        <v>9666.3059400000202</v>
      </c>
      <c r="AD39" s="17">
        <f>AC39/AB39*100</f>
        <v>5.4534147679718021</v>
      </c>
      <c r="AE39" s="17"/>
      <c r="AF39" s="17">
        <v>4210.5411299999996</v>
      </c>
      <c r="AG39" s="17">
        <v>3538.2437</v>
      </c>
      <c r="AH39" s="17">
        <f>AF39-AG39</f>
        <v>672.29742999999962</v>
      </c>
      <c r="AI39" s="17">
        <f>AH39/AG39*100</f>
        <v>19.000879730245817</v>
      </c>
      <c r="AJ39" s="17"/>
      <c r="AK39" s="17">
        <v>47693.46658</v>
      </c>
      <c r="AL39" s="17">
        <v>78063.329889999994</v>
      </c>
      <c r="AM39" s="17">
        <f>AK39-AL39</f>
        <v>-30369.863309999993</v>
      </c>
      <c r="AN39" s="17">
        <f>AM39/AL39*100</f>
        <v>-38.904135082111594</v>
      </c>
      <c r="AO39" s="17"/>
      <c r="AP39" s="17">
        <v>7074.9972099999995</v>
      </c>
      <c r="AQ39" s="17">
        <v>7069.7042699999993</v>
      </c>
      <c r="AR39" s="17">
        <f>AP39-AQ39</f>
        <v>5.2929400000002715</v>
      </c>
      <c r="AS39" s="17">
        <f>AR39/AQ39*100</f>
        <v>7.4867912402795195E-2</v>
      </c>
      <c r="AT39" s="17"/>
      <c r="AU39" s="17">
        <v>2542.1399500000002</v>
      </c>
      <c r="AV39" s="17">
        <v>372.76555999999999</v>
      </c>
      <c r="AW39" s="17">
        <f>AU39-AV39</f>
        <v>2169.3743900000004</v>
      </c>
      <c r="AX39" s="17">
        <f>AW39/AV39*100</f>
        <v>581.9674945292694</v>
      </c>
      <c r="AY39" s="17"/>
      <c r="AZ39" s="17">
        <v>53344.79765</v>
      </c>
      <c r="BA39" s="17">
        <v>91656.986439999993</v>
      </c>
      <c r="BB39" s="17">
        <f>AZ39-BA39</f>
        <v>-38312.188789999993</v>
      </c>
      <c r="BC39" s="17">
        <f>BB39/BA39*100</f>
        <v>-41.79952917727632</v>
      </c>
      <c r="BD39" s="17"/>
      <c r="BE39" s="17">
        <v>1725.2904900000001</v>
      </c>
      <c r="BF39" s="17">
        <v>14394.56869</v>
      </c>
      <c r="BG39" s="17">
        <f>BE39-BF39</f>
        <v>-12669.278200000001</v>
      </c>
      <c r="BH39" s="17">
        <f>BG39/BF39*100</f>
        <v>-88.014295341835634</v>
      </c>
      <c r="BI39" s="17"/>
      <c r="BJ39" s="17">
        <v>26740.219359999999</v>
      </c>
      <c r="BK39" s="17">
        <v>20354.112809999999</v>
      </c>
      <c r="BL39" s="17">
        <f>BJ39-BK39</f>
        <v>6386.1065500000004</v>
      </c>
      <c r="BM39" s="17">
        <f>BL39/BK39*100</f>
        <v>31.375017961296248</v>
      </c>
      <c r="BN39" s="17"/>
      <c r="BO39" s="17">
        <v>12556.25517</v>
      </c>
      <c r="BP39" s="17">
        <v>4458.6919900000003</v>
      </c>
      <c r="BQ39" s="17">
        <f>BO39-BP39</f>
        <v>8097.5631800000001</v>
      </c>
      <c r="BR39" s="17">
        <f>BQ39/BP39*100</f>
        <v>181.61297524388985</v>
      </c>
      <c r="BS39" s="17"/>
      <c r="BT39" s="17">
        <f t="shared" si="41"/>
        <v>397676.68134000001</v>
      </c>
      <c r="BU39" s="17">
        <f t="shared" si="41"/>
        <v>469024.12086000002</v>
      </c>
      <c r="BV39" s="17">
        <f>BT39-BU39</f>
        <v>-71347.439520000014</v>
      </c>
      <c r="BW39" s="17">
        <f>BV39/BU39*100</f>
        <v>-15.211891317908712</v>
      </c>
    </row>
    <row r="40" spans="1:83" s="19" customFormat="1" ht="15" customHeight="1" x14ac:dyDescent="0.25">
      <c r="A40" s="16" t="s">
        <v>47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</row>
    <row r="41" spans="1:83" s="27" customFormat="1" ht="15" customHeight="1" x14ac:dyDescent="0.25">
      <c r="A41" s="35" t="s">
        <v>48</v>
      </c>
      <c r="B41" s="18">
        <v>178268.95</v>
      </c>
      <c r="C41" s="18">
        <v>153524.99</v>
      </c>
      <c r="D41" s="18">
        <f>B41-C41</f>
        <v>24743.960000000021</v>
      </c>
      <c r="E41" s="17">
        <f>D41/C41*100</f>
        <v>16.11721974383455</v>
      </c>
      <c r="F41" s="18"/>
      <c r="G41" s="18">
        <v>329967.07</v>
      </c>
      <c r="H41" s="18">
        <v>346250.21</v>
      </c>
      <c r="I41" s="18">
        <f>G41-H41</f>
        <v>-16283.140000000014</v>
      </c>
      <c r="J41" s="17">
        <f t="shared" si="38"/>
        <v>-4.7027090611728477</v>
      </c>
      <c r="K41" s="18"/>
      <c r="L41" s="18">
        <v>257851.15</v>
      </c>
      <c r="M41" s="18">
        <v>239915.45</v>
      </c>
      <c r="N41" s="18">
        <f>L41-M41</f>
        <v>17935.699999999983</v>
      </c>
      <c r="O41" s="17">
        <f t="shared" si="39"/>
        <v>7.4758420101748264</v>
      </c>
      <c r="P41" s="17"/>
      <c r="Q41" s="18">
        <v>315187.20000000001</v>
      </c>
      <c r="R41" s="18">
        <v>348439.61</v>
      </c>
      <c r="S41" s="18">
        <f>Q41-R41</f>
        <v>-33252.409999999974</v>
      </c>
      <c r="T41" s="17">
        <f t="shared" si="40"/>
        <v>-9.5432347659900021</v>
      </c>
      <c r="U41" s="18"/>
      <c r="V41" s="18">
        <v>465806.2</v>
      </c>
      <c r="W41" s="18">
        <v>449582.03</v>
      </c>
      <c r="X41" s="18">
        <f>V41-W41</f>
        <v>16224.169999999984</v>
      </c>
      <c r="Y41" s="17">
        <f>X41/W41*100</f>
        <v>3.6087229732024615</v>
      </c>
      <c r="Z41" s="17"/>
      <c r="AA41" s="18">
        <v>734690.93</v>
      </c>
      <c r="AB41" s="18">
        <v>691083.33</v>
      </c>
      <c r="AC41" s="18">
        <f>AA41-AB41</f>
        <v>43607.600000000093</v>
      </c>
      <c r="AD41" s="17">
        <f>AC41/AB41*100</f>
        <v>6.3100349996866658</v>
      </c>
      <c r="AE41" s="18"/>
      <c r="AF41" s="18">
        <v>310720.27</v>
      </c>
      <c r="AG41" s="18">
        <v>329424.06</v>
      </c>
      <c r="AH41" s="18">
        <f>AF41-AG41</f>
        <v>-18703.789999999979</v>
      </c>
      <c r="AI41" s="17">
        <f>AH41/AG41*100</f>
        <v>-5.6777243289394157</v>
      </c>
      <c r="AJ41" s="18"/>
      <c r="AK41" s="18">
        <v>968144.5</v>
      </c>
      <c r="AL41" s="18">
        <v>1029978.44</v>
      </c>
      <c r="AM41" s="18">
        <f>AK41-AL41</f>
        <v>-61833.939999999944</v>
      </c>
      <c r="AN41" s="17">
        <f>AM41/AL41*100</f>
        <v>-6.0034208094685892</v>
      </c>
      <c r="AO41" s="18"/>
      <c r="AP41" s="18">
        <v>112570.41</v>
      </c>
      <c r="AQ41" s="18">
        <v>129947.07</v>
      </c>
      <c r="AR41" s="18">
        <f>AP41-AQ41</f>
        <v>-17376.660000000003</v>
      </c>
      <c r="AS41" s="17">
        <f>AR41/AQ41*100</f>
        <v>-13.37210604286807</v>
      </c>
      <c r="AT41" s="18"/>
      <c r="AU41" s="18">
        <v>207967.02</v>
      </c>
      <c r="AV41" s="18">
        <v>198493.96</v>
      </c>
      <c r="AW41" s="18">
        <f>AU41-AV41</f>
        <v>9473.0599999999977</v>
      </c>
      <c r="AX41" s="17">
        <f>AW41/AV41*100</f>
        <v>4.7724676357910329</v>
      </c>
      <c r="AY41" s="18"/>
      <c r="AZ41" s="18">
        <v>1145587.95</v>
      </c>
      <c r="BA41" s="18">
        <v>873809.62</v>
      </c>
      <c r="BB41" s="18">
        <f>AZ41-BA41</f>
        <v>271778.32999999996</v>
      </c>
      <c r="BC41" s="17">
        <f>BB41/BA41*100</f>
        <v>31.102693742373766</v>
      </c>
      <c r="BD41" s="18"/>
      <c r="BE41" s="18">
        <v>666816.23</v>
      </c>
      <c r="BF41" s="18">
        <v>702371.64</v>
      </c>
      <c r="BG41" s="18">
        <f>BE41-BF41</f>
        <v>-35555.410000000033</v>
      </c>
      <c r="BH41" s="17">
        <f>BG41/BF41*100</f>
        <v>-5.0621932855945078</v>
      </c>
      <c r="BI41" s="18"/>
      <c r="BJ41" s="18">
        <v>298971.3</v>
      </c>
      <c r="BK41" s="18">
        <v>309050.71000000002</v>
      </c>
      <c r="BL41" s="18">
        <f>BJ41-BK41</f>
        <v>-10079.410000000033</v>
      </c>
      <c r="BM41" s="17">
        <f>BL41/BK41*100</f>
        <v>-3.2614097537585445</v>
      </c>
      <c r="BN41" s="18"/>
      <c r="BO41" s="18">
        <v>363760.34</v>
      </c>
      <c r="BP41" s="18">
        <v>4452.42353</v>
      </c>
      <c r="BQ41" s="18">
        <f>BO41-BP41</f>
        <v>359307.91647000005</v>
      </c>
      <c r="BR41" s="17">
        <f>BQ41/BP41*100</f>
        <v>8069.9402033301185</v>
      </c>
      <c r="BS41" s="18"/>
      <c r="BT41" s="18">
        <f>+B41+G41+L41+Q41+V41+AA41+AF41+AK41+AP41+AU41+AZ41+BE41+BJ41+BO41</f>
        <v>6356309.5200000005</v>
      </c>
      <c r="BU41" s="18">
        <f>+C41+H41+M41+R41+W41+AB41+AG41+AL41+AQ41+AV41+BA41+BF41+BK41+BP41</f>
        <v>5806323.5435299994</v>
      </c>
      <c r="BV41" s="18">
        <f>BT41-BU41</f>
        <v>549985.97647000104</v>
      </c>
      <c r="BW41" s="17">
        <f>BV41/BU41*100</f>
        <v>9.4721896282003044</v>
      </c>
    </row>
    <row r="42" spans="1:83" s="23" customFormat="1" ht="15" customHeight="1" x14ac:dyDescent="0.25">
      <c r="A42" s="33" t="s">
        <v>49</v>
      </c>
      <c r="B42" s="17">
        <f>B41/(B13/6)</f>
        <v>1.685879283742997</v>
      </c>
      <c r="C42" s="17">
        <f>C41/(C13/6)</f>
        <v>1.6969325674589262</v>
      </c>
      <c r="D42" s="17">
        <f>B42-C42</f>
        <v>-1.1053283715929174E-2</v>
      </c>
      <c r="E42" s="17">
        <f>D42/C42*100</f>
        <v>-0.65136847084506888</v>
      </c>
      <c r="F42" s="17"/>
      <c r="G42" s="17">
        <f>G41/(G13/6)</f>
        <v>1.3241572137392725</v>
      </c>
      <c r="H42" s="17">
        <f>H41/(H13/6)</f>
        <v>1.2774822067225966</v>
      </c>
      <c r="I42" s="17">
        <f>G42-H42</f>
        <v>4.6675007016675929E-2</v>
      </c>
      <c r="J42" s="17">
        <f t="shared" si="38"/>
        <v>3.6536717905779281</v>
      </c>
      <c r="K42" s="17"/>
      <c r="L42" s="17">
        <f>L41/(L13/6)</f>
        <v>1.0792817189323962</v>
      </c>
      <c r="M42" s="17">
        <f>M41/(M13/6)</f>
        <v>1.1558293898849206</v>
      </c>
      <c r="N42" s="17">
        <f>L42-M42</f>
        <v>-7.6547670952524349E-2</v>
      </c>
      <c r="O42" s="17">
        <f t="shared" si="39"/>
        <v>-6.6227482725755724</v>
      </c>
      <c r="P42" s="17"/>
      <c r="Q42" s="17">
        <f>Q41/(Q13/6)</f>
        <v>1.4376251816554007</v>
      </c>
      <c r="R42" s="17">
        <f>R41/(R13/6)</f>
        <v>1.6757584610466851</v>
      </c>
      <c r="S42" s="17">
        <f>Q42-R42</f>
        <v>-0.23813327939128448</v>
      </c>
      <c r="T42" s="17">
        <f t="shared" si="40"/>
        <v>-14.210477519686549</v>
      </c>
      <c r="U42" s="17"/>
      <c r="V42" s="17">
        <f>V41/(V13/6)</f>
        <v>1.2551690101412176</v>
      </c>
      <c r="W42" s="17">
        <f>W41/(W13/6)</f>
        <v>1.3429449511479625</v>
      </c>
      <c r="X42" s="17">
        <f>V42-W42</f>
        <v>-8.7775941006744906E-2</v>
      </c>
      <c r="Y42" s="17">
        <f>X42/W42*100</f>
        <v>-6.5360788565244743</v>
      </c>
      <c r="Z42" s="17"/>
      <c r="AA42" s="17">
        <f>AA41/(AA13/6)</f>
        <v>1.0489885056969059</v>
      </c>
      <c r="AB42" s="17">
        <f>AB41/(AB13/6)</f>
        <v>1.2695770848248074</v>
      </c>
      <c r="AC42" s="17">
        <f>AA42-AB42</f>
        <v>-0.22058857912790142</v>
      </c>
      <c r="AD42" s="17">
        <f>AC42/AB42*100</f>
        <v>-17.374965393167997</v>
      </c>
      <c r="AE42" s="17"/>
      <c r="AF42" s="17">
        <f>AF41/(AF13/6)</f>
        <v>1.1987693867164599</v>
      </c>
      <c r="AG42" s="17">
        <f>AG41/(AG13/6)</f>
        <v>1.4755518830939667</v>
      </c>
      <c r="AH42" s="17">
        <f>AF42-AG42</f>
        <v>-0.27678249637750674</v>
      </c>
      <c r="AI42" s="17">
        <f>AH42/AG42*100</f>
        <v>-18.757896591012692</v>
      </c>
      <c r="AJ42" s="17"/>
      <c r="AK42" s="17">
        <f>AK41/(AK13/6)</f>
        <v>1.2948413068235227</v>
      </c>
      <c r="AL42" s="17">
        <f>AL41/(AL13/6)</f>
        <v>1.5604643567564835</v>
      </c>
      <c r="AM42" s="17">
        <f>AK42-AL42</f>
        <v>-0.26562304993296082</v>
      </c>
      <c r="AN42" s="17">
        <f>AM42/AL42*100</f>
        <v>-17.022051723441724</v>
      </c>
      <c r="AO42" s="17"/>
      <c r="AP42" s="17">
        <f>AP41/(AP13/6)</f>
        <v>1.0419483128590126</v>
      </c>
      <c r="AQ42" s="17">
        <f>AQ41/(AQ13/6)</f>
        <v>1.3954400272511682</v>
      </c>
      <c r="AR42" s="17">
        <f>AP42-AQ42</f>
        <v>-0.35349171439215565</v>
      </c>
      <c r="AS42" s="17">
        <f>AR42/AQ42*100</f>
        <v>-25.331917351438417</v>
      </c>
      <c r="AT42" s="17"/>
      <c r="AU42" s="17">
        <f>AU41/(AU13/6)</f>
        <v>1.4583503400773925</v>
      </c>
      <c r="AV42" s="17">
        <f>AV41/(AV13/6)</f>
        <v>1.5276988598499617</v>
      </c>
      <c r="AW42" s="17">
        <f>AU42-AV42</f>
        <v>-6.9348519772569173E-2</v>
      </c>
      <c r="AX42" s="17">
        <f>AW42/AV42*100</f>
        <v>-4.539410324583212</v>
      </c>
      <c r="AY42" s="17"/>
      <c r="AZ42" s="17">
        <f>AZ41/(AZ13/6)</f>
        <v>2.7925745309467946</v>
      </c>
      <c r="BA42" s="17">
        <f>BA41/(BA13/6)</f>
        <v>2.2918748792031951</v>
      </c>
      <c r="BB42" s="17">
        <f>AZ42-BA42</f>
        <v>0.50069965174359954</v>
      </c>
      <c r="BC42" s="17">
        <f>BB42/BA42*100</f>
        <v>21.846727161548859</v>
      </c>
      <c r="BD42" s="17"/>
      <c r="BE42" s="17">
        <f>BE41/(BE13/6)</f>
        <v>1.6509765661324618</v>
      </c>
      <c r="BF42" s="17">
        <f>BF41/(BF13/6)</f>
        <v>1.7419850223445756</v>
      </c>
      <c r="BG42" s="17">
        <f>BE42-BF42</f>
        <v>-9.1008456212113842E-2</v>
      </c>
      <c r="BH42" s="17">
        <f>BG42/BF42*100</f>
        <v>-5.2244109475535891</v>
      </c>
      <c r="BI42" s="17"/>
      <c r="BJ42" s="17">
        <f>BJ41/(BJ13/6)</f>
        <v>1.495527925562361</v>
      </c>
      <c r="BK42" s="17">
        <f>BK41/(BK13/6)</f>
        <v>1.7971152697414969</v>
      </c>
      <c r="BL42" s="17">
        <f>BJ42-BK42</f>
        <v>-0.30158734417913591</v>
      </c>
      <c r="BM42" s="17">
        <f>BL42/BK42*100</f>
        <v>-16.78174735127131</v>
      </c>
      <c r="BN42" s="17"/>
      <c r="BO42" s="17">
        <f>BO41/(BO13/6)</f>
        <v>1.5054957143442258</v>
      </c>
      <c r="BP42" s="17">
        <f>BP41/(BP13/6)</f>
        <v>1.931499341450724E-2</v>
      </c>
      <c r="BQ42" s="17">
        <f>BO42-BP42</f>
        <v>1.4861807209297186</v>
      </c>
      <c r="BR42" s="17">
        <f>BQ42/BP42*100</f>
        <v>7694.4407333500185</v>
      </c>
      <c r="BS42" s="17"/>
      <c r="BT42" s="17">
        <f>BT41/(BT13/3)</f>
        <v>0.72267567872494654</v>
      </c>
      <c r="BU42" s="17">
        <f>BU41/(BU13/3)</f>
        <v>0.73508304727022744</v>
      </c>
      <c r="BV42" s="17">
        <f>BT42-BU42</f>
        <v>-1.2407368545280906E-2</v>
      </c>
      <c r="BW42" s="17">
        <f>BV42/BU42*100</f>
        <v>-1.6878866396601542</v>
      </c>
    </row>
    <row r="43" spans="1:83" ht="15" customHeight="1" x14ac:dyDescent="0.25">
      <c r="A43" s="3" t="s">
        <v>50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9"/>
    </row>
    <row r="44" spans="1:83" s="39" customFormat="1" ht="15" customHeight="1" x14ac:dyDescent="0.25">
      <c r="A44" s="38" t="s">
        <v>48</v>
      </c>
      <c r="B44" s="37">
        <v>77376.63</v>
      </c>
      <c r="C44" s="37">
        <v>85738.55</v>
      </c>
      <c r="D44" s="37">
        <f t="shared" ref="D44:D49" si="43">B44-C44</f>
        <v>-8361.9199999999983</v>
      </c>
      <c r="E44" s="17">
        <f t="shared" ref="E44:E49" si="44">D44/C44*100</f>
        <v>-9.7528124746686267</v>
      </c>
      <c r="F44" s="37"/>
      <c r="G44" s="37">
        <v>191532.41</v>
      </c>
      <c r="H44" s="37">
        <v>287596.77</v>
      </c>
      <c r="I44" s="37">
        <f t="shared" ref="I44:I49" si="45">G44-H44</f>
        <v>-96064.360000000015</v>
      </c>
      <c r="J44" s="17">
        <f t="shared" ref="J44:J49" si="46">I44/H44*100</f>
        <v>-33.402447461423165</v>
      </c>
      <c r="K44" s="37"/>
      <c r="L44" s="37">
        <v>193450.95</v>
      </c>
      <c r="M44" s="37">
        <v>198369.87</v>
      </c>
      <c r="N44" s="37">
        <f t="shared" ref="N44:N49" si="47">L44-M44</f>
        <v>-4918.9199999999837</v>
      </c>
      <c r="O44" s="17">
        <f t="shared" ref="O44:O49" si="48">N44/M44*100</f>
        <v>-2.4796709298644917</v>
      </c>
      <c r="P44" s="17"/>
      <c r="Q44" s="37">
        <v>202467.1</v>
      </c>
      <c r="R44" s="37">
        <v>208519.1</v>
      </c>
      <c r="S44" s="37">
        <f t="shared" ref="S44:S49" si="49">Q44-R44</f>
        <v>-6052</v>
      </c>
      <c r="T44" s="17">
        <f t="shared" ref="T44:T49" si="50">S44/R44*100</f>
        <v>-2.9023720129235162</v>
      </c>
      <c r="U44" s="37"/>
      <c r="V44" s="37">
        <v>559178.28</v>
      </c>
      <c r="W44" s="37">
        <v>174782.31</v>
      </c>
      <c r="X44" s="37">
        <f t="shared" ref="X44:X49" si="51">V44-W44</f>
        <v>384395.97000000003</v>
      </c>
      <c r="Y44" s="17">
        <f t="shared" ref="Y44:Y49" si="52">X44/W44*100</f>
        <v>219.92841838513294</v>
      </c>
      <c r="Z44" s="17"/>
      <c r="AA44" s="37">
        <v>485481.39</v>
      </c>
      <c r="AB44" s="37">
        <v>617356.22</v>
      </c>
      <c r="AC44" s="37">
        <f t="shared" ref="AC44:AC49" si="53">AA44-AB44</f>
        <v>-131874.82999999996</v>
      </c>
      <c r="AD44" s="17">
        <f t="shared" ref="AD44:AD49" si="54">AC44/AB44*100</f>
        <v>-21.361221565079553</v>
      </c>
      <c r="AE44" s="37"/>
      <c r="AF44" s="37">
        <v>297897.87</v>
      </c>
      <c r="AG44" s="37">
        <v>248637.28</v>
      </c>
      <c r="AH44" s="37">
        <f t="shared" ref="AH44:AH49" si="55">AF44-AG44</f>
        <v>49260.59</v>
      </c>
      <c r="AI44" s="17">
        <f t="shared" ref="AI44:AI49" si="56">AH44/AG44*100</f>
        <v>19.812230088746144</v>
      </c>
      <c r="AJ44" s="37"/>
      <c r="AK44" s="37">
        <v>513462.8</v>
      </c>
      <c r="AL44" s="37">
        <v>683011.43</v>
      </c>
      <c r="AM44" s="37">
        <f t="shared" ref="AM44:AM49" si="57">AK44-AL44</f>
        <v>-169548.63000000006</v>
      </c>
      <c r="AN44" s="17">
        <f t="shared" ref="AN44:AN49" si="58">AM44/AL44*100</f>
        <v>-24.823688528902078</v>
      </c>
      <c r="AO44" s="37"/>
      <c r="AP44" s="37">
        <v>97796.61</v>
      </c>
      <c r="AQ44" s="37">
        <v>107679.17</v>
      </c>
      <c r="AR44" s="37">
        <f t="shared" ref="AR44:AR49" si="59">AP44-AQ44</f>
        <v>-9882.5599999999977</v>
      </c>
      <c r="AS44" s="17">
        <f t="shared" ref="AS44:AS49" si="60">AR44/AQ44*100</f>
        <v>-9.1777824810499542</v>
      </c>
      <c r="AT44" s="37"/>
      <c r="AU44" s="37">
        <v>235433.72</v>
      </c>
      <c r="AV44" s="37">
        <v>148088.06</v>
      </c>
      <c r="AW44" s="37">
        <f t="shared" ref="AW44:AW49" si="61">AU44-AV44</f>
        <v>87345.66</v>
      </c>
      <c r="AX44" s="17">
        <f t="shared" ref="AX44:AX49" si="62">AW44/AV44*100</f>
        <v>58.982243403013044</v>
      </c>
      <c r="AY44" s="37"/>
      <c r="AZ44" s="37">
        <v>309913.53999999998</v>
      </c>
      <c r="BA44" s="37">
        <v>496315.34</v>
      </c>
      <c r="BB44" s="37">
        <f t="shared" ref="BB44:BB49" si="63">AZ44-BA44</f>
        <v>-186401.80000000005</v>
      </c>
      <c r="BC44" s="17">
        <f t="shared" ref="BC44:BC49" si="64">BB44/BA44*100</f>
        <v>-37.557130513032305</v>
      </c>
      <c r="BD44" s="37"/>
      <c r="BE44" s="37">
        <v>314044.09999999998</v>
      </c>
      <c r="BF44" s="37">
        <v>289544.32000000001</v>
      </c>
      <c r="BG44" s="37">
        <f t="shared" ref="BG44:BG49" si="65">BE44-BF44</f>
        <v>24499.77999999997</v>
      </c>
      <c r="BH44" s="17">
        <f t="shared" ref="BH44:BH49" si="66">BG44/BF44*100</f>
        <v>8.46149563562496</v>
      </c>
      <c r="BI44" s="37"/>
      <c r="BJ44" s="37">
        <v>354597.34</v>
      </c>
      <c r="BK44" s="37">
        <v>128784.41</v>
      </c>
      <c r="BL44" s="37">
        <f t="shared" ref="BL44:BL49" si="67">BJ44-BK44</f>
        <v>225812.93000000002</v>
      </c>
      <c r="BM44" s="17">
        <f t="shared" ref="BM44:BM49" si="68">BL44/BK44*100</f>
        <v>175.34182126547773</v>
      </c>
      <c r="BN44" s="37"/>
      <c r="BO44" s="37">
        <v>448387.47</v>
      </c>
      <c r="BP44" s="37">
        <v>201236.5</v>
      </c>
      <c r="BQ44" s="37">
        <f t="shared" ref="BQ44:BQ49" si="69">BO44-BP44</f>
        <v>247150.96999999997</v>
      </c>
      <c r="BR44" s="17">
        <f t="shared" ref="BR44:BR49" si="70">BQ44/BP44*100</f>
        <v>122.81617400421889</v>
      </c>
      <c r="BS44" s="37"/>
      <c r="BT44" s="37">
        <f>+B44+G44+L44+Q44+V44+AA44+AF44+AK44+AP44+AU44+AZ44+BE44+BJ44+BO44</f>
        <v>4281020.21</v>
      </c>
      <c r="BU44" s="37">
        <f>+C44+H44+M44+R44+W44+AB44+AG44+AL44+AQ44+AV44+BA44+BF44+BK44+BP44</f>
        <v>3875659.3299999996</v>
      </c>
      <c r="BV44" s="37">
        <f t="shared" ref="BV44:BV49" si="71">BT44-BU44</f>
        <v>405360.88000000035</v>
      </c>
      <c r="BW44" s="17">
        <f t="shared" ref="BW44:BW49" si="72">BV44/BU44*100</f>
        <v>10.459146315112283</v>
      </c>
    </row>
    <row r="45" spans="1:83" s="23" customFormat="1" ht="15" customHeight="1" x14ac:dyDescent="0.25">
      <c r="A45" s="33" t="s">
        <v>51</v>
      </c>
      <c r="B45" s="34">
        <f>B44/(B22/6)</f>
        <v>1.0507977527016956</v>
      </c>
      <c r="C45" s="34">
        <f>C44/(C22/6)</f>
        <v>1.3636040203622577</v>
      </c>
      <c r="D45" s="34">
        <f t="shared" si="43"/>
        <v>-0.31280626766056208</v>
      </c>
      <c r="E45" s="17">
        <f t="shared" si="44"/>
        <v>-22.939670387409194</v>
      </c>
      <c r="F45" s="34"/>
      <c r="G45" s="34">
        <f>G44/(G22/6)</f>
        <v>1.0904043985352063</v>
      </c>
      <c r="H45" s="34">
        <f>H44/(H22/6)</f>
        <v>1.3071440405896411</v>
      </c>
      <c r="I45" s="34">
        <f t="shared" si="45"/>
        <v>-0.21673964205443474</v>
      </c>
      <c r="J45" s="17">
        <f t="shared" si="46"/>
        <v>-16.581159789908494</v>
      </c>
      <c r="K45" s="34"/>
      <c r="L45" s="34">
        <f>L44/(L22/6)</f>
        <v>1.1235206663945634</v>
      </c>
      <c r="M45" s="34">
        <f>M44/(M22/6)</f>
        <v>1.2485979136822385</v>
      </c>
      <c r="N45" s="34">
        <f t="shared" si="47"/>
        <v>-0.12507724728767511</v>
      </c>
      <c r="O45" s="17">
        <f t="shared" si="48"/>
        <v>-10.017416008553944</v>
      </c>
      <c r="P45" s="17"/>
      <c r="Q45" s="34">
        <f>Q44/(Q22/6)</f>
        <v>1.2869667773443034</v>
      </c>
      <c r="R45" s="34">
        <f>R44/(R22/6)</f>
        <v>1.5306429331143123</v>
      </c>
      <c r="S45" s="34">
        <f t="shared" si="49"/>
        <v>-0.2436761557700089</v>
      </c>
      <c r="T45" s="17">
        <f t="shared" si="50"/>
        <v>-15.919856323003751</v>
      </c>
      <c r="U45" s="34"/>
      <c r="V45" s="34">
        <f>V44/(V22/6)</f>
        <v>2.1494389933037108</v>
      </c>
      <c r="W45" s="34">
        <f>W44/(W22/6)</f>
        <v>0.71270451100755128</v>
      </c>
      <c r="X45" s="34">
        <f t="shared" si="51"/>
        <v>1.4367344822961594</v>
      </c>
      <c r="Y45" s="17">
        <f t="shared" si="52"/>
        <v>201.5890821660503</v>
      </c>
      <c r="Z45" s="17"/>
      <c r="AA45" s="34">
        <f>AA44/(AA22/6)</f>
        <v>0.88099843346881113</v>
      </c>
      <c r="AB45" s="34">
        <f>AB44/(AB22/6)</f>
        <v>1.3455692995809629</v>
      </c>
      <c r="AC45" s="34">
        <f t="shared" si="53"/>
        <v>-0.46457086611215181</v>
      </c>
      <c r="AD45" s="17">
        <f t="shared" si="54"/>
        <v>-34.525970996575836</v>
      </c>
      <c r="AE45" s="34"/>
      <c r="AF45" s="34">
        <f>AF44/(AF22/6)</f>
        <v>1.4713681493254724</v>
      </c>
      <c r="AG45" s="34">
        <f>AG44/(AG22/6)</f>
        <v>1.3476068576297537</v>
      </c>
      <c r="AH45" s="34">
        <f t="shared" si="55"/>
        <v>0.1237612916957187</v>
      </c>
      <c r="AI45" s="17">
        <f t="shared" si="56"/>
        <v>9.1837831630952795</v>
      </c>
      <c r="AJ45" s="34"/>
      <c r="AK45" s="34">
        <f>AK44/(AK22/6)</f>
        <v>0.94293268147618392</v>
      </c>
      <c r="AL45" s="34">
        <f>AL44/(AL22/6)</f>
        <v>1.2996601308900908</v>
      </c>
      <c r="AM45" s="34">
        <f t="shared" si="57"/>
        <v>-0.35672744941390688</v>
      </c>
      <c r="AN45" s="17">
        <f t="shared" si="58"/>
        <v>-27.447748910293722</v>
      </c>
      <c r="AO45" s="34"/>
      <c r="AP45" s="34">
        <f>AP44/(AP22/6)</f>
        <v>1.1524942141162136</v>
      </c>
      <c r="AQ45" s="34">
        <f>AQ44/(AQ22/6)</f>
        <v>1.4022164201943872</v>
      </c>
      <c r="AR45" s="34">
        <f t="shared" si="59"/>
        <v>-0.24972220607817364</v>
      </c>
      <c r="AS45" s="17">
        <f t="shared" si="60"/>
        <v>-17.809105818597889</v>
      </c>
      <c r="AT45" s="34"/>
      <c r="AU45" s="34">
        <f>AU44/(AU22/6)</f>
        <v>2.2584103529895527</v>
      </c>
      <c r="AV45" s="34">
        <f>AV44/(AV22/6)</f>
        <v>1.3881752934571636</v>
      </c>
      <c r="AW45" s="34">
        <f t="shared" si="61"/>
        <v>0.87023505953238911</v>
      </c>
      <c r="AX45" s="17">
        <f t="shared" si="62"/>
        <v>62.689133255291061</v>
      </c>
      <c r="AY45" s="34"/>
      <c r="AZ45" s="34">
        <f>AZ44/(AZ22/6)</f>
        <v>1.0263743077639911</v>
      </c>
      <c r="BA45" s="34">
        <f>BA44/(BA22/6)</f>
        <v>1.5813615328231896</v>
      </c>
      <c r="BB45" s="34">
        <f t="shared" si="63"/>
        <v>-0.55498722505919851</v>
      </c>
      <c r="BC45" s="17">
        <f t="shared" si="64"/>
        <v>-35.095530878911987</v>
      </c>
      <c r="BD45" s="34"/>
      <c r="BE45" s="34">
        <f>BE44/(BE22/6)</f>
        <v>1.0951989159435236</v>
      </c>
      <c r="BF45" s="34">
        <f>BF44/(BF22/6)</f>
        <v>0.93398492183982362</v>
      </c>
      <c r="BG45" s="34">
        <f t="shared" si="65"/>
        <v>0.16121399410369996</v>
      </c>
      <c r="BH45" s="17">
        <f t="shared" si="66"/>
        <v>17.260877593840622</v>
      </c>
      <c r="BI45" s="34"/>
      <c r="BJ45" s="34">
        <f>BJ44/(BJ22/6)</f>
        <v>2.3724110435640702</v>
      </c>
      <c r="BK45" s="34">
        <f>BK44/(BK22/6)</f>
        <v>0.96740011253165747</v>
      </c>
      <c r="BL45" s="34">
        <f t="shared" si="67"/>
        <v>1.4050109310324128</v>
      </c>
      <c r="BM45" s="17">
        <f t="shared" si="68"/>
        <v>145.23576262106695</v>
      </c>
      <c r="BN45" s="34"/>
      <c r="BO45" s="34">
        <f>BO44/(BO22/6)</f>
        <v>2.3650250594099038</v>
      </c>
      <c r="BP45" s="34">
        <f>BP44/(BP22/6)</f>
        <v>1.0386232882073188</v>
      </c>
      <c r="BQ45" s="34">
        <f t="shared" si="69"/>
        <v>1.3264017712025851</v>
      </c>
      <c r="BR45" s="17">
        <f t="shared" si="70"/>
        <v>127.70768634429301</v>
      </c>
      <c r="BS45" s="34"/>
      <c r="BT45" s="34">
        <f>BT44/(BT22/3)</f>
        <v>0.65783696791627999</v>
      </c>
      <c r="BU45" s="34">
        <f>BU44/(BU22/3)</f>
        <v>0.61984993257372201</v>
      </c>
      <c r="BV45" s="34">
        <f t="shared" si="71"/>
        <v>3.7987035342557984E-2</v>
      </c>
      <c r="BW45" s="17">
        <f t="shared" si="72"/>
        <v>6.1284245341173751</v>
      </c>
    </row>
    <row r="46" spans="1:83" s="19" customFormat="1" ht="15" customHeight="1" x14ac:dyDescent="0.25">
      <c r="A46" s="16" t="s">
        <v>52</v>
      </c>
      <c r="B46" s="17">
        <v>68582.137708333335</v>
      </c>
      <c r="C46" s="17">
        <v>41149.614250555554</v>
      </c>
      <c r="D46" s="17">
        <f t="shared" si="43"/>
        <v>27432.523457777781</v>
      </c>
      <c r="E46" s="17">
        <f t="shared" si="44"/>
        <v>66.665323496701845</v>
      </c>
      <c r="F46" s="17"/>
      <c r="G46" s="17">
        <v>171309.13019500001</v>
      </c>
      <c r="H46" s="17">
        <v>139503.36005666666</v>
      </c>
      <c r="I46" s="17">
        <f t="shared" si="45"/>
        <v>31805.770138333348</v>
      </c>
      <c r="J46" s="17">
        <f t="shared" si="46"/>
        <v>22.799286071255743</v>
      </c>
      <c r="K46" s="17"/>
      <c r="L46" s="17">
        <v>165292.89035999999</v>
      </c>
      <c r="M46" s="17">
        <v>102938.43054000002</v>
      </c>
      <c r="N46" s="17">
        <f t="shared" si="47"/>
        <v>62354.459819999975</v>
      </c>
      <c r="O46" s="17">
        <f t="shared" si="48"/>
        <v>60.574519635570077</v>
      </c>
      <c r="P46" s="17"/>
      <c r="Q46" s="17">
        <v>154712.66728166665</v>
      </c>
      <c r="R46" s="17">
        <v>97946.549927777785</v>
      </c>
      <c r="S46" s="17">
        <f t="shared" si="49"/>
        <v>56766.117353888869</v>
      </c>
      <c r="T46" s="17">
        <f t="shared" si="50"/>
        <v>57.956219382659356</v>
      </c>
      <c r="U46" s="17"/>
      <c r="V46" s="17">
        <v>252844.055055</v>
      </c>
      <c r="W46" s="17">
        <v>200193.19915277779</v>
      </c>
      <c r="X46" s="17">
        <f t="shared" si="51"/>
        <v>52650.855902222218</v>
      </c>
      <c r="Y46" s="17">
        <f t="shared" si="52"/>
        <v>26.300022241036086</v>
      </c>
      <c r="Z46" s="17"/>
      <c r="AA46" s="17">
        <v>577472.55511000007</v>
      </c>
      <c r="AB46" s="17">
        <v>287796.07768333337</v>
      </c>
      <c r="AC46" s="17">
        <f t="shared" si="53"/>
        <v>289676.47742666671</v>
      </c>
      <c r="AD46" s="17">
        <f t="shared" si="54"/>
        <v>100.6533792115827</v>
      </c>
      <c r="AE46" s="17"/>
      <c r="AF46" s="17">
        <v>222337.92038166666</v>
      </c>
      <c r="AG46" s="17">
        <v>125589.64413444443</v>
      </c>
      <c r="AH46" s="17">
        <f t="shared" si="55"/>
        <v>96748.276247222224</v>
      </c>
      <c r="AI46" s="17">
        <f t="shared" si="56"/>
        <v>77.035234006756667</v>
      </c>
      <c r="AJ46" s="17"/>
      <c r="AK46" s="17">
        <v>543818.36827999994</v>
      </c>
      <c r="AL46" s="17">
        <v>355179.78231222223</v>
      </c>
      <c r="AM46" s="17">
        <f t="shared" si="57"/>
        <v>188638.5859677777</v>
      </c>
      <c r="AN46" s="17">
        <f t="shared" si="58"/>
        <v>53.110733032082948</v>
      </c>
      <c r="AO46" s="17"/>
      <c r="AP46" s="17">
        <v>83714.954914999995</v>
      </c>
      <c r="AQ46" s="17">
        <v>49449.336685555551</v>
      </c>
      <c r="AR46" s="17">
        <f t="shared" si="59"/>
        <v>34265.618229444444</v>
      </c>
      <c r="AS46" s="17">
        <f t="shared" si="60"/>
        <v>69.294394073143621</v>
      </c>
      <c r="AT46" s="17"/>
      <c r="AU46" s="17">
        <v>110047.85432333335</v>
      </c>
      <c r="AV46" s="17">
        <v>77853.756167222222</v>
      </c>
      <c r="AW46" s="17">
        <f t="shared" si="61"/>
        <v>32194.098156111126</v>
      </c>
      <c r="AX46" s="17">
        <f t="shared" si="62"/>
        <v>41.352016577031122</v>
      </c>
      <c r="AY46" s="17"/>
      <c r="AZ46" s="17">
        <v>330566.61653499998</v>
      </c>
      <c r="BA46" s="17">
        <v>204658.87218166667</v>
      </c>
      <c r="BB46" s="17">
        <f t="shared" si="63"/>
        <v>125907.74435333331</v>
      </c>
      <c r="BC46" s="17">
        <f t="shared" si="64"/>
        <v>61.52078481189448</v>
      </c>
      <c r="BD46" s="17"/>
      <c r="BE46" s="17">
        <v>323387.84578166669</v>
      </c>
      <c r="BF46" s="17">
        <v>248684.6499783333</v>
      </c>
      <c r="BG46" s="17">
        <f t="shared" si="65"/>
        <v>74703.195803333394</v>
      </c>
      <c r="BH46" s="17">
        <f t="shared" si="66"/>
        <v>30.039327240278773</v>
      </c>
      <c r="BI46" s="17"/>
      <c r="BJ46" s="17">
        <v>150187.92866166666</v>
      </c>
      <c r="BK46" s="17">
        <v>93484.648329999996</v>
      </c>
      <c r="BL46" s="17">
        <f t="shared" si="67"/>
        <v>56703.280331666669</v>
      </c>
      <c r="BM46" s="17">
        <f t="shared" si="68"/>
        <v>60.655178518193253</v>
      </c>
      <c r="BN46" s="17"/>
      <c r="BO46" s="17">
        <v>177227.15216500001</v>
      </c>
      <c r="BP46" s="17">
        <v>135401.09999666666</v>
      </c>
      <c r="BQ46" s="17">
        <f t="shared" si="69"/>
        <v>41826.05216833335</v>
      </c>
      <c r="BR46" s="17">
        <f t="shared" si="70"/>
        <v>30.890481812454283</v>
      </c>
      <c r="BS46" s="17"/>
      <c r="BT46" s="17">
        <f t="shared" ref="BT46:BU49" si="73">+B46+G46+L46+Q46+V46+AA46+AF46+AK46+AP46+AU46+AZ46+BE46+BJ46+BO46</f>
        <v>3331502.0767533332</v>
      </c>
      <c r="BU46" s="17">
        <f t="shared" si="73"/>
        <v>2159829.0213972228</v>
      </c>
      <c r="BV46" s="17">
        <f t="shared" si="71"/>
        <v>1171673.0553561104</v>
      </c>
      <c r="BW46" s="17">
        <f t="shared" si="72"/>
        <v>54.248417062112594</v>
      </c>
    </row>
    <row r="47" spans="1:83" s="19" customFormat="1" ht="15" customHeight="1" x14ac:dyDescent="0.25">
      <c r="A47" s="16" t="s">
        <v>53</v>
      </c>
      <c r="B47" s="17">
        <v>380.25615000000005</v>
      </c>
      <c r="C47" s="17">
        <v>137.17789000000002</v>
      </c>
      <c r="D47" s="17">
        <f t="shared" si="43"/>
        <v>243.07826000000003</v>
      </c>
      <c r="E47" s="17">
        <f t="shared" si="44"/>
        <v>177.199299391469</v>
      </c>
      <c r="F47" s="17"/>
      <c r="G47" s="17">
        <v>12200.05</v>
      </c>
      <c r="H47" s="17">
        <v>585.80499999999995</v>
      </c>
      <c r="I47" s="17">
        <f t="shared" si="45"/>
        <v>11614.244999999999</v>
      </c>
      <c r="J47" s="17">
        <f t="shared" si="46"/>
        <v>1982.6128148445302</v>
      </c>
      <c r="K47" s="17"/>
      <c r="L47" s="17">
        <v>8.4</v>
      </c>
      <c r="M47" s="17">
        <v>0</v>
      </c>
      <c r="N47" s="17">
        <f t="shared" si="47"/>
        <v>8.4</v>
      </c>
      <c r="O47" s="17"/>
      <c r="P47" s="17"/>
      <c r="Q47" s="17">
        <v>939.07722000000001</v>
      </c>
      <c r="R47" s="17">
        <v>704.85681000000011</v>
      </c>
      <c r="S47" s="17">
        <f t="shared" si="49"/>
        <v>234.2204099999999</v>
      </c>
      <c r="T47" s="17">
        <f t="shared" si="50"/>
        <v>33.229502315512832</v>
      </c>
      <c r="U47" s="17"/>
      <c r="V47" s="17">
        <v>4459.74629</v>
      </c>
      <c r="W47" s="17">
        <v>490.39</v>
      </c>
      <c r="X47" s="17">
        <f t="shared" si="51"/>
        <v>3969.3562900000002</v>
      </c>
      <c r="Y47" s="17">
        <f>X47/W47*100</f>
        <v>809.42847325597995</v>
      </c>
      <c r="Z47" s="17"/>
      <c r="AA47" s="17">
        <v>832.41565000000003</v>
      </c>
      <c r="AB47" s="17">
        <v>958.43691000000001</v>
      </c>
      <c r="AC47" s="17">
        <f t="shared" si="53"/>
        <v>-126.02125999999998</v>
      </c>
      <c r="AD47" s="17">
        <f t="shared" si="54"/>
        <v>-13.148623418520057</v>
      </c>
      <c r="AE47" s="17"/>
      <c r="AF47" s="17">
        <v>531.20000000000005</v>
      </c>
      <c r="AG47" s="17">
        <v>2372.1999999999998</v>
      </c>
      <c r="AH47" s="17">
        <f t="shared" si="55"/>
        <v>-1840.9999999999998</v>
      </c>
      <c r="AI47" s="17">
        <f t="shared" si="56"/>
        <v>-77.607284377371215</v>
      </c>
      <c r="AJ47" s="17"/>
      <c r="AK47" s="17">
        <v>1334.8936699999999</v>
      </c>
      <c r="AL47" s="17">
        <v>1394.7959699999999</v>
      </c>
      <c r="AM47" s="17">
        <f t="shared" si="57"/>
        <v>-59.902299999999968</v>
      </c>
      <c r="AN47" s="17">
        <f t="shared" si="58"/>
        <v>-4.2946998190710266</v>
      </c>
      <c r="AO47" s="17"/>
      <c r="AP47" s="17">
        <v>106.19808999999999</v>
      </c>
      <c r="AQ47" s="17">
        <v>6.8725800000000001</v>
      </c>
      <c r="AR47" s="17">
        <f t="shared" si="59"/>
        <v>99.325509999999994</v>
      </c>
      <c r="AS47" s="17">
        <f t="shared" si="60"/>
        <v>1445.2434165917311</v>
      </c>
      <c r="AT47" s="17"/>
      <c r="AU47" s="17">
        <v>35.702109999999998</v>
      </c>
      <c r="AV47" s="17">
        <v>128.369</v>
      </c>
      <c r="AW47" s="17">
        <f t="shared" si="61"/>
        <v>-92.666889999999995</v>
      </c>
      <c r="AX47" s="17">
        <f t="shared" si="62"/>
        <v>-72.187903621590877</v>
      </c>
      <c r="AY47" s="17"/>
      <c r="AZ47" s="17">
        <v>948.68408999999997</v>
      </c>
      <c r="BA47" s="17">
        <v>331.14472999999998</v>
      </c>
      <c r="BB47" s="17">
        <f t="shared" si="63"/>
        <v>617.53935999999999</v>
      </c>
      <c r="BC47" s="17">
        <f t="shared" si="64"/>
        <v>186.48624122751403</v>
      </c>
      <c r="BD47" s="17"/>
      <c r="BE47" s="17">
        <v>9.8326900000000013</v>
      </c>
      <c r="BF47" s="17">
        <v>8.5999999999999993E-2</v>
      </c>
      <c r="BG47" s="17">
        <f t="shared" si="65"/>
        <v>9.746690000000001</v>
      </c>
      <c r="BH47" s="17">
        <f t="shared" si="66"/>
        <v>11333.360465116282</v>
      </c>
      <c r="BI47" s="17"/>
      <c r="BJ47" s="17">
        <v>4.5279999999999996</v>
      </c>
      <c r="BK47" s="17">
        <v>0</v>
      </c>
      <c r="BL47" s="17">
        <f t="shared" si="67"/>
        <v>4.5279999999999996</v>
      </c>
      <c r="BM47" s="17"/>
      <c r="BN47" s="17"/>
      <c r="BO47" s="17">
        <v>962.72256999999991</v>
      </c>
      <c r="BP47" s="17">
        <v>833.83680000000004</v>
      </c>
      <c r="BQ47" s="17">
        <f t="shared" si="69"/>
        <v>128.88576999999987</v>
      </c>
      <c r="BR47" s="17">
        <f t="shared" si="70"/>
        <v>15.456953926715618</v>
      </c>
      <c r="BS47" s="17"/>
      <c r="BT47" s="17">
        <f t="shared" si="73"/>
        <v>22753.706529999996</v>
      </c>
      <c r="BU47" s="17">
        <f t="shared" si="73"/>
        <v>7943.9716899999994</v>
      </c>
      <c r="BV47" s="17">
        <f t="shared" si="71"/>
        <v>14809.734839999997</v>
      </c>
      <c r="BW47" s="17">
        <f t="shared" si="72"/>
        <v>186.42733657576767</v>
      </c>
    </row>
    <row r="48" spans="1:83" s="19" customFormat="1" ht="15" customHeight="1" x14ac:dyDescent="0.25">
      <c r="A48" s="16" t="s">
        <v>54</v>
      </c>
      <c r="B48" s="17">
        <v>6466.4481200000009</v>
      </c>
      <c r="C48" s="17">
        <v>8375.2556399999994</v>
      </c>
      <c r="D48" s="17">
        <f t="shared" si="43"/>
        <v>-1908.8075199999985</v>
      </c>
      <c r="E48" s="17">
        <f t="shared" si="44"/>
        <v>-22.791035904427613</v>
      </c>
      <c r="F48" s="17"/>
      <c r="G48" s="17">
        <v>24999.239350000003</v>
      </c>
      <c r="H48" s="17">
        <v>34547.477099999996</v>
      </c>
      <c r="I48" s="17">
        <f t="shared" si="45"/>
        <v>-9548.237749999993</v>
      </c>
      <c r="J48" s="17">
        <f t="shared" si="46"/>
        <v>-27.638017451641915</v>
      </c>
      <c r="K48" s="17"/>
      <c r="L48" s="17">
        <v>37453.76124</v>
      </c>
      <c r="M48" s="17">
        <v>41616.909120000004</v>
      </c>
      <c r="N48" s="17">
        <f t="shared" si="47"/>
        <v>-4163.1478800000041</v>
      </c>
      <c r="O48" s="17">
        <f t="shared" si="48"/>
        <v>-10.003500903913364</v>
      </c>
      <c r="P48" s="17"/>
      <c r="Q48" s="17">
        <v>34241.61853</v>
      </c>
      <c r="R48" s="17">
        <v>45882.113819999999</v>
      </c>
      <c r="S48" s="17">
        <f t="shared" si="49"/>
        <v>-11640.495289999999</v>
      </c>
      <c r="T48" s="17">
        <f t="shared" si="50"/>
        <v>-25.37044246842418</v>
      </c>
      <c r="U48" s="17"/>
      <c r="V48" s="17">
        <v>50225.686169999994</v>
      </c>
      <c r="W48" s="17">
        <v>49660.353649999997</v>
      </c>
      <c r="X48" s="17">
        <f t="shared" si="51"/>
        <v>565.33251999999629</v>
      </c>
      <c r="Y48" s="17">
        <f t="shared" si="52"/>
        <v>1.1383980951573356</v>
      </c>
      <c r="Z48" s="17"/>
      <c r="AA48" s="17">
        <v>74796.780020000006</v>
      </c>
      <c r="AB48" s="17">
        <v>98651.938079999993</v>
      </c>
      <c r="AC48" s="17">
        <f t="shared" si="53"/>
        <v>-23855.158059999987</v>
      </c>
      <c r="AD48" s="17">
        <f t="shared" si="54"/>
        <v>-24.181134729106976</v>
      </c>
      <c r="AE48" s="17"/>
      <c r="AF48" s="17">
        <v>33938.804900000003</v>
      </c>
      <c r="AG48" s="17">
        <v>42714.383749999994</v>
      </c>
      <c r="AH48" s="17">
        <f t="shared" si="55"/>
        <v>-8775.5788499999908</v>
      </c>
      <c r="AI48" s="17">
        <f t="shared" si="56"/>
        <v>-20.544786274717104</v>
      </c>
      <c r="AJ48" s="17"/>
      <c r="AK48" s="17">
        <v>86259.693449999992</v>
      </c>
      <c r="AL48" s="17">
        <v>98268.157510000019</v>
      </c>
      <c r="AM48" s="17">
        <f t="shared" si="57"/>
        <v>-12008.464060000028</v>
      </c>
      <c r="AN48" s="17">
        <f t="shared" si="58"/>
        <v>-12.220096890264799</v>
      </c>
      <c r="AO48" s="17"/>
      <c r="AP48" s="17">
        <v>8383.2037</v>
      </c>
      <c r="AQ48" s="17">
        <v>10690.27202</v>
      </c>
      <c r="AR48" s="17">
        <f t="shared" si="59"/>
        <v>-2307.0683200000003</v>
      </c>
      <c r="AS48" s="17">
        <f t="shared" si="60"/>
        <v>-21.581006691726824</v>
      </c>
      <c r="AT48" s="17"/>
      <c r="AU48" s="17">
        <v>11869.380349999999</v>
      </c>
      <c r="AV48" s="17">
        <v>16383.668690000002</v>
      </c>
      <c r="AW48" s="17">
        <f t="shared" si="61"/>
        <v>-4514.2883400000028</v>
      </c>
      <c r="AX48" s="17">
        <f t="shared" si="62"/>
        <v>-27.553586595384221</v>
      </c>
      <c r="AY48" s="17"/>
      <c r="AZ48" s="17">
        <v>35175.029309999998</v>
      </c>
      <c r="BA48" s="17">
        <v>44256.385419999999</v>
      </c>
      <c r="BB48" s="17">
        <f t="shared" si="63"/>
        <v>-9081.3561100000006</v>
      </c>
      <c r="BC48" s="17">
        <f t="shared" si="64"/>
        <v>-20.519877581091439</v>
      </c>
      <c r="BD48" s="17"/>
      <c r="BE48" s="17">
        <v>48592.925380000001</v>
      </c>
      <c r="BF48" s="17">
        <v>80092.46312</v>
      </c>
      <c r="BG48" s="17">
        <f t="shared" si="65"/>
        <v>-31499.53774</v>
      </c>
      <c r="BH48" s="17">
        <f t="shared" si="66"/>
        <v>-39.328966188497958</v>
      </c>
      <c r="BI48" s="17"/>
      <c r="BJ48" s="17">
        <v>18298.721219999999</v>
      </c>
      <c r="BK48" s="17">
        <v>22646.299709999999</v>
      </c>
      <c r="BL48" s="17">
        <f t="shared" si="67"/>
        <v>-4347.5784899999999</v>
      </c>
      <c r="BM48" s="17">
        <f t="shared" si="68"/>
        <v>-19.197743320866788</v>
      </c>
      <c r="BN48" s="17"/>
      <c r="BO48" s="17">
        <v>21306.57461</v>
      </c>
      <c r="BP48" s="17">
        <v>27540.19497</v>
      </c>
      <c r="BQ48" s="17">
        <f t="shared" si="69"/>
        <v>-6233.6203600000008</v>
      </c>
      <c r="BR48" s="17">
        <f t="shared" si="70"/>
        <v>-22.634626831038737</v>
      </c>
      <c r="BS48" s="17"/>
      <c r="BT48" s="17">
        <f t="shared" si="73"/>
        <v>492007.86634999997</v>
      </c>
      <c r="BU48" s="17">
        <f t="shared" si="73"/>
        <v>621325.8726</v>
      </c>
      <c r="BV48" s="17">
        <f t="shared" si="71"/>
        <v>-129318.00625000003</v>
      </c>
      <c r="BW48" s="17">
        <f t="shared" si="72"/>
        <v>-20.813233755880141</v>
      </c>
    </row>
    <row r="49" spans="1:86" s="19" customFormat="1" ht="15" customHeight="1" x14ac:dyDescent="0.25">
      <c r="A49" s="16" t="s">
        <v>55</v>
      </c>
      <c r="B49" s="17">
        <f>+B14</f>
        <v>31259.683189999996</v>
      </c>
      <c r="C49" s="17">
        <f>+C14</f>
        <v>31068.800189999998</v>
      </c>
      <c r="D49" s="17">
        <f t="shared" si="43"/>
        <v>190.88299999999799</v>
      </c>
      <c r="E49" s="17">
        <f t="shared" si="44"/>
        <v>0.61438806401489821</v>
      </c>
      <c r="F49" s="17"/>
      <c r="G49" s="17">
        <f>+G14</f>
        <v>35306.300990000003</v>
      </c>
      <c r="H49" s="17">
        <f>+H14</f>
        <v>36284.563349999997</v>
      </c>
      <c r="I49" s="17">
        <f t="shared" si="45"/>
        <v>-978.26235999999335</v>
      </c>
      <c r="J49" s="17">
        <f t="shared" si="46"/>
        <v>-2.6960841462075731</v>
      </c>
      <c r="K49" s="17"/>
      <c r="L49" s="17">
        <f>+L14</f>
        <v>66893.407259999993</v>
      </c>
      <c r="M49" s="17">
        <f>+M14</f>
        <v>58846.883600000001</v>
      </c>
      <c r="N49" s="17">
        <f t="shared" si="47"/>
        <v>8046.5236599999917</v>
      </c>
      <c r="O49" s="17">
        <f t="shared" si="48"/>
        <v>13.673661488507424</v>
      </c>
      <c r="P49" s="17"/>
      <c r="Q49" s="17">
        <f>+Q14</f>
        <v>73192.44958</v>
      </c>
      <c r="R49" s="17">
        <f>+R14</f>
        <v>68491.789799999999</v>
      </c>
      <c r="S49" s="17">
        <f t="shared" si="49"/>
        <v>4700.6597800000018</v>
      </c>
      <c r="T49" s="17">
        <f t="shared" si="50"/>
        <v>6.8630996411777252</v>
      </c>
      <c r="U49" s="17"/>
      <c r="V49" s="17">
        <f>+V14</f>
        <v>71060.220050000004</v>
      </c>
      <c r="W49" s="17">
        <f>+W14</f>
        <v>57796.424639999997</v>
      </c>
      <c r="X49" s="17">
        <f t="shared" si="51"/>
        <v>13263.795410000006</v>
      </c>
      <c r="Y49" s="17">
        <f t="shared" si="52"/>
        <v>22.94916250030515</v>
      </c>
      <c r="Z49" s="17"/>
      <c r="AA49" s="17">
        <f>+AA14</f>
        <v>73877.694860000003</v>
      </c>
      <c r="AB49" s="17">
        <f>+AB14</f>
        <v>75128.125</v>
      </c>
      <c r="AC49" s="17">
        <f t="shared" si="53"/>
        <v>-1250.4301399999968</v>
      </c>
      <c r="AD49" s="17">
        <f t="shared" si="54"/>
        <v>-1.6643968420614739</v>
      </c>
      <c r="AE49" s="17"/>
      <c r="AF49" s="17">
        <f>+AF14</f>
        <v>21935.929219999998</v>
      </c>
      <c r="AG49" s="17">
        <f>+AG14</f>
        <v>21926.335129999999</v>
      </c>
      <c r="AH49" s="17">
        <f t="shared" si="55"/>
        <v>9.5940899999986868</v>
      </c>
      <c r="AI49" s="17">
        <f t="shared" si="56"/>
        <v>4.3756012772384764E-2</v>
      </c>
      <c r="AJ49" s="17"/>
      <c r="AK49" s="17">
        <f>+AK14</f>
        <v>70339.907069999987</v>
      </c>
      <c r="AL49" s="17">
        <f>+AL14</f>
        <v>166102.24953</v>
      </c>
      <c r="AM49" s="17">
        <f t="shared" si="57"/>
        <v>-95762.342460000014</v>
      </c>
      <c r="AN49" s="17">
        <f t="shared" si="58"/>
        <v>-57.65264632536131</v>
      </c>
      <c r="AO49" s="17"/>
      <c r="AP49" s="17">
        <f>+AP14</f>
        <v>9838.14941</v>
      </c>
      <c r="AQ49" s="17">
        <f>+AQ14</f>
        <v>9715.1495699999978</v>
      </c>
      <c r="AR49" s="17">
        <f t="shared" si="59"/>
        <v>122.99984000000222</v>
      </c>
      <c r="AS49" s="17">
        <f t="shared" si="60"/>
        <v>1.2660622372693153</v>
      </c>
      <c r="AT49" s="17"/>
      <c r="AU49" s="17">
        <f>+AU14</f>
        <v>11410.75891</v>
      </c>
      <c r="AV49" s="17">
        <f>+AV14</f>
        <v>11915.929250000001</v>
      </c>
      <c r="AW49" s="17">
        <f t="shared" si="61"/>
        <v>-505.17034000000058</v>
      </c>
      <c r="AX49" s="17">
        <f t="shared" si="62"/>
        <v>-4.2394540064930357</v>
      </c>
      <c r="AY49" s="17"/>
      <c r="AZ49" s="17">
        <f>+AZ14</f>
        <v>73933.039250000002</v>
      </c>
      <c r="BA49" s="17">
        <f>+BA14</f>
        <v>69944.367030000009</v>
      </c>
      <c r="BB49" s="17">
        <f t="shared" si="63"/>
        <v>3988.6722199999931</v>
      </c>
      <c r="BC49" s="17">
        <f t="shared" si="64"/>
        <v>5.702635379185292</v>
      </c>
      <c r="BD49" s="17"/>
      <c r="BE49" s="17">
        <f>+BE14</f>
        <v>59450.099649999996</v>
      </c>
      <c r="BF49" s="17">
        <f>+BF14</f>
        <v>60707.244739999995</v>
      </c>
      <c r="BG49" s="17">
        <f t="shared" si="65"/>
        <v>-1257.1450899999982</v>
      </c>
      <c r="BH49" s="17">
        <f t="shared" si="66"/>
        <v>-2.0708320652405847</v>
      </c>
      <c r="BI49" s="17"/>
      <c r="BJ49" s="17">
        <f>+BJ14</f>
        <v>20394.1126</v>
      </c>
      <c r="BK49" s="17">
        <f>+BK14</f>
        <v>19931.460879999999</v>
      </c>
      <c r="BL49" s="17">
        <f t="shared" si="67"/>
        <v>462.65172000000166</v>
      </c>
      <c r="BM49" s="17">
        <f t="shared" si="68"/>
        <v>2.3212132958314378</v>
      </c>
      <c r="BN49" s="17"/>
      <c r="BO49" s="17">
        <f>+BO14</f>
        <v>24291.972600000001</v>
      </c>
      <c r="BP49" s="17">
        <f>+BP14</f>
        <v>23666.606590000003</v>
      </c>
      <c r="BQ49" s="17">
        <f t="shared" si="69"/>
        <v>625.36600999999791</v>
      </c>
      <c r="BR49" s="17">
        <f t="shared" si="70"/>
        <v>2.6423982991471098</v>
      </c>
      <c r="BS49" s="17"/>
      <c r="BT49" s="17">
        <f t="shared" si="73"/>
        <v>643183.72463999991</v>
      </c>
      <c r="BU49" s="17">
        <f t="shared" si="73"/>
        <v>711525.92930000008</v>
      </c>
      <c r="BV49" s="17">
        <f t="shared" si="71"/>
        <v>-68342.204660000163</v>
      </c>
      <c r="BW49" s="17">
        <f t="shared" si="72"/>
        <v>-9.6050195566639847</v>
      </c>
    </row>
    <row r="50" spans="1:86" ht="15" customHeight="1" x14ac:dyDescent="0.25">
      <c r="A50" s="2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9"/>
    </row>
    <row r="51" spans="1:86" ht="18" customHeight="1" x14ac:dyDescent="0.3">
      <c r="A51" s="4" t="s">
        <v>56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9"/>
    </row>
    <row r="52" spans="1:86" s="19" customFormat="1" ht="15" customHeight="1" x14ac:dyDescent="0.25">
      <c r="A52" s="16" t="s">
        <v>57</v>
      </c>
      <c r="B52" s="17">
        <f>+'[5]financial profile(mcso)'!$D$35</f>
        <v>251801.21413000001</v>
      </c>
      <c r="C52" s="17">
        <f>+'[6]financial profile(mcso)'!$D$35</f>
        <v>232535.46513</v>
      </c>
      <c r="D52" s="17">
        <f>B52-C52</f>
        <v>19265.749000000011</v>
      </c>
      <c r="E52" s="17">
        <f>D52/C52*100</f>
        <v>8.2850798647980035</v>
      </c>
      <c r="F52" s="17"/>
      <c r="G52" s="17">
        <f>+'[5]financial profile(mcso)'!$D$37</f>
        <v>271419.40344000002</v>
      </c>
      <c r="H52" s="17">
        <v>271419.40344000002</v>
      </c>
      <c r="I52" s="17">
        <f>G52-H52</f>
        <v>0</v>
      </c>
      <c r="J52" s="17">
        <f>I52/H52*100</f>
        <v>0</v>
      </c>
      <c r="K52" s="17"/>
      <c r="L52" s="17">
        <f>+'[5]financial profile(mcso)'!$D$38</f>
        <v>839294.42348</v>
      </c>
      <c r="M52" s="17">
        <f>+'[6]financial profile(mcso)'!$D$38</f>
        <v>792871.77948000003</v>
      </c>
      <c r="N52" s="17">
        <f>L52-M52</f>
        <v>46422.643999999971</v>
      </c>
      <c r="O52" s="17">
        <f>N52/M52*100</f>
        <v>5.8550001654045465</v>
      </c>
      <c r="P52" s="17"/>
      <c r="Q52" s="17">
        <f>+'[5]financial profile(mcso)'!$D$39</f>
        <v>759571.22302999999</v>
      </c>
      <c r="R52" s="17">
        <f>+'[6]financial profile(mcso)'!$D$39</f>
        <v>700102.25902999996</v>
      </c>
      <c r="S52" s="17">
        <f>Q52-R52</f>
        <v>59468.964000000036</v>
      </c>
      <c r="T52" s="17">
        <f>S52/R52*100</f>
        <v>8.494325397891874</v>
      </c>
      <c r="U52" s="17"/>
      <c r="V52" s="17">
        <f>+'[5]financial profile(mcso)'!$D$40</f>
        <v>366452.64130000002</v>
      </c>
      <c r="W52" s="17">
        <v>366452.64130000002</v>
      </c>
      <c r="X52" s="17">
        <f>V52-W52</f>
        <v>0</v>
      </c>
      <c r="Y52" s="17">
        <f>X52/W52*100</f>
        <v>0</v>
      </c>
      <c r="Z52" s="17"/>
      <c r="AA52" s="17">
        <f>+'[5]financial profile(mcso)'!$D$41</f>
        <v>407826.14331999997</v>
      </c>
      <c r="AB52" s="17">
        <v>407826.14331999997</v>
      </c>
      <c r="AC52" s="17">
        <f>AA52-AB52</f>
        <v>0</v>
      </c>
      <c r="AD52" s="17">
        <f>AC52/AB52*100</f>
        <v>0</v>
      </c>
      <c r="AE52" s="17"/>
      <c r="AF52" s="17">
        <f>+'[5]financial profile(mcso)'!$D$42</f>
        <v>218839.18638999999</v>
      </c>
      <c r="AG52" s="17">
        <f>+'[6]financial profile(mcso)'!$D$42</f>
        <v>201161.91438999999</v>
      </c>
      <c r="AH52" s="17">
        <f>AF52-AG52</f>
        <v>17677.271999999997</v>
      </c>
      <c r="AI52" s="17">
        <f>AH52/AG52*100</f>
        <v>8.7875838990716808</v>
      </c>
      <c r="AJ52" s="17"/>
      <c r="AK52" s="17">
        <f>+'[5]financial profile(mcso)'!$D$36</f>
        <v>232195.30088999998</v>
      </c>
      <c r="AL52" s="17">
        <f>+'[6]financial profile(mcso)'!$D$36</f>
        <v>232195.30088999998</v>
      </c>
      <c r="AM52" s="17">
        <f>AK52-AL52</f>
        <v>0</v>
      </c>
      <c r="AN52" s="17">
        <f>AM52/AL52*100</f>
        <v>0</v>
      </c>
      <c r="AO52" s="17"/>
      <c r="AP52" s="17">
        <f>+'[5]financial profile(mcso)'!$D$43</f>
        <v>35149.365149999998</v>
      </c>
      <c r="AQ52" s="17">
        <v>35149.365149999998</v>
      </c>
      <c r="AR52" s="17">
        <f>AP52-AQ52</f>
        <v>0</v>
      </c>
      <c r="AS52" s="17">
        <f>AR52/AQ52*100</f>
        <v>0</v>
      </c>
      <c r="AT52" s="17"/>
      <c r="AU52" s="17">
        <v>0</v>
      </c>
      <c r="AV52" s="17">
        <v>0</v>
      </c>
      <c r="AW52" s="17">
        <f>AU52-AV52</f>
        <v>0</v>
      </c>
      <c r="AX52" s="17"/>
      <c r="AY52" s="17"/>
      <c r="AZ52" s="17">
        <f>+'[5]financial profile(mcso)'!$D$45</f>
        <v>439866.41647000005</v>
      </c>
      <c r="BA52" s="17">
        <f>+'[6]financial profile(mcso)'!$D$45</f>
        <v>399586.34847000003</v>
      </c>
      <c r="BB52" s="17">
        <f>AZ52-BA52</f>
        <v>40280.068000000028</v>
      </c>
      <c r="BC52" s="17">
        <f>BB52/BA52*100</f>
        <v>10.080441475098132</v>
      </c>
      <c r="BD52" s="17"/>
      <c r="BE52" s="17">
        <f>+'[5]financial profile(mcso)'!$D$46</f>
        <v>28005.19526</v>
      </c>
      <c r="BF52" s="17">
        <v>28005.19526</v>
      </c>
      <c r="BG52" s="17">
        <f>BE52-BF52</f>
        <v>0</v>
      </c>
      <c r="BH52" s="17">
        <f>BG52/BF52*100</f>
        <v>0</v>
      </c>
      <c r="BI52" s="17"/>
      <c r="BJ52" s="17">
        <f>+'[5]financial profile(mcso)'!$D$47</f>
        <v>272252.60712</v>
      </c>
      <c r="BK52" s="17">
        <f>+'[6]financial profile(mcso)'!$D$47</f>
        <v>261383.30712000001</v>
      </c>
      <c r="BL52" s="17">
        <f>BJ52-BK52</f>
        <v>10869.299999999988</v>
      </c>
      <c r="BM52" s="17">
        <f>BL52/BK52*100</f>
        <v>4.1583757278768907</v>
      </c>
      <c r="BN52" s="17"/>
      <c r="BO52" s="17">
        <f>+'[5]financial profile(mcso)'!$D$48</f>
        <v>116335.86171</v>
      </c>
      <c r="BP52" s="17">
        <f>+'[6]financial profile(mcso)'!$D$48</f>
        <v>111749.19670999999</v>
      </c>
      <c r="BQ52" s="17">
        <f>BO52-BP52</f>
        <v>4586.6650000000081</v>
      </c>
      <c r="BR52" s="17">
        <f>BQ52/BP52*100</f>
        <v>4.1044277140558325</v>
      </c>
      <c r="BS52" s="17"/>
      <c r="BT52" s="17">
        <f>+B52+G52+L52+Q52+V52+AA52+AF52+AK52+AP52+AU52+AZ52+BE52+BJ52+BO52</f>
        <v>4239008.9816899998</v>
      </c>
      <c r="BU52" s="17">
        <f>+C52+H52+M52+R52+W52+AB52+AG52+AL52+AQ52+AV52+BA52+BF52+BK52+BP52</f>
        <v>4040438.3196899993</v>
      </c>
      <c r="BV52" s="17">
        <f>BT52-BU52</f>
        <v>198570.66200000048</v>
      </c>
      <c r="BW52" s="17">
        <f>BV52/BU52*100</f>
        <v>4.9145821885788799</v>
      </c>
    </row>
    <row r="53" spans="1:86" s="19" customFormat="1" ht="15" customHeight="1" x14ac:dyDescent="0.25">
      <c r="A53" s="16" t="s">
        <v>58</v>
      </c>
      <c r="B53" s="17">
        <f>+'[5]financial profile(mcso)'!$E$35</f>
        <v>261434.12054</v>
      </c>
      <c r="C53" s="17">
        <f>+'[6]financial profile(mcso)'!$E$35</f>
        <v>242168.37153999999</v>
      </c>
      <c r="D53" s="17">
        <f>B53-C53</f>
        <v>19265.749000000011</v>
      </c>
      <c r="E53" s="17">
        <f>D53/C53*100</f>
        <v>7.9555182526458896</v>
      </c>
      <c r="F53" s="17"/>
      <c r="G53" s="17">
        <f>+'[5]financial profile(mcso)'!$E$37</f>
        <v>271419.40344000002</v>
      </c>
      <c r="H53" s="17">
        <v>271419.40344000002</v>
      </c>
      <c r="I53" s="17">
        <f>G53-H53</f>
        <v>0</v>
      </c>
      <c r="J53" s="17">
        <f>I53/H53*100</f>
        <v>0</v>
      </c>
      <c r="K53" s="17"/>
      <c r="L53" s="17">
        <f>+'[5]financial profile(mcso)'!$E$38</f>
        <v>862505.78335000004</v>
      </c>
      <c r="M53" s="17">
        <f>+'[6]financial profile(mcso)'!$E$38</f>
        <v>804658.04611999996</v>
      </c>
      <c r="N53" s="17">
        <f>L53-M53</f>
        <v>57847.737230000086</v>
      </c>
      <c r="O53" s="17">
        <f>N53/M53*100</f>
        <v>7.1891081570534823</v>
      </c>
      <c r="P53" s="17"/>
      <c r="Q53" s="17">
        <f>+'[5]financial profile(mcso)'!$E$39</f>
        <v>777783.53301999997</v>
      </c>
      <c r="R53" s="17">
        <f>+'[6]financial profile(mcso)'!$E$39</f>
        <v>718314.56602000003</v>
      </c>
      <c r="S53" s="17">
        <f>Q53-R53</f>
        <v>59468.966999999946</v>
      </c>
      <c r="T53" s="17">
        <f>S53/R53*100</f>
        <v>8.2789588034532713</v>
      </c>
      <c r="U53" s="17"/>
      <c r="V53" s="17">
        <f>+'[5]financial profile(mcso)'!$E$40</f>
        <v>366452.64130000002</v>
      </c>
      <c r="W53" s="17">
        <v>366452.64130000002</v>
      </c>
      <c r="X53" s="17">
        <f>V53-W53</f>
        <v>0</v>
      </c>
      <c r="Y53" s="17">
        <f>X53/W53*100</f>
        <v>0</v>
      </c>
      <c r="Z53" s="17"/>
      <c r="AA53" s="17">
        <f>+'[5]financial profile(mcso)'!$E$41</f>
        <v>407826.14908</v>
      </c>
      <c r="AB53" s="17">
        <v>407826.14908</v>
      </c>
      <c r="AC53" s="17">
        <f>AA53-AB53</f>
        <v>0</v>
      </c>
      <c r="AD53" s="17">
        <f>AC53/AB53*100</f>
        <v>0</v>
      </c>
      <c r="AE53" s="17"/>
      <c r="AF53" s="17">
        <f>+'[5]financial profile(mcso)'!$E$42</f>
        <v>227677.86651999998</v>
      </c>
      <c r="AG53" s="17">
        <f>+'[6]financial profile(mcso)'!$E$42</f>
        <v>210000.59451999998</v>
      </c>
      <c r="AH53" s="17">
        <f>AF53-AG53</f>
        <v>17677.271999999997</v>
      </c>
      <c r="AI53" s="17">
        <f>AH53/AG53*100</f>
        <v>8.4177247404489872</v>
      </c>
      <c r="AJ53" s="17"/>
      <c r="AK53" s="17">
        <f>+'[5]financial profile(mcso)'!$E$36</f>
        <v>232195.30088999998</v>
      </c>
      <c r="AL53" s="17">
        <f>+'[6]financial profile(mcso)'!$E$36</f>
        <v>232195.30088999998</v>
      </c>
      <c r="AM53" s="17">
        <f>AK53-AL53</f>
        <v>0</v>
      </c>
      <c r="AN53" s="17">
        <f>AM53/AL53*100</f>
        <v>0</v>
      </c>
      <c r="AO53" s="17"/>
      <c r="AP53" s="17">
        <f>+'[5]financial profile(mcso)'!$E$43</f>
        <v>35149.366030000005</v>
      </c>
      <c r="AQ53" s="17">
        <v>35149.366030000005</v>
      </c>
      <c r="AR53" s="17">
        <f>AP53-AQ53</f>
        <v>0</v>
      </c>
      <c r="AS53" s="17">
        <f>AR53/AQ53*100</f>
        <v>0</v>
      </c>
      <c r="AT53" s="17"/>
      <c r="AU53" s="17">
        <v>0</v>
      </c>
      <c r="AV53" s="17">
        <v>0</v>
      </c>
      <c r="AW53" s="17">
        <f>AU53-AV53</f>
        <v>0</v>
      </c>
      <c r="AX53" s="17"/>
      <c r="AY53" s="17"/>
      <c r="AZ53" s="17">
        <f>+'[5]financial profile(mcso)'!$E$45</f>
        <v>460712.05352999998</v>
      </c>
      <c r="BA53" s="17">
        <f>+'[6]financial profile(mcso)'!$E$45</f>
        <v>420078.77352999995</v>
      </c>
      <c r="BB53" s="17">
        <f>AZ53-BA53</f>
        <v>40633.280000000028</v>
      </c>
      <c r="BC53" s="17">
        <f>BB53/BA53*100</f>
        <v>9.6727762887305708</v>
      </c>
      <c r="BD53" s="17"/>
      <c r="BE53" s="17">
        <f>+'[5]financial profile(mcso)'!$E$46</f>
        <v>28005.19526</v>
      </c>
      <c r="BF53" s="17">
        <f>+'[6]financial profile(mcso)'!$E$46</f>
        <v>28005.19526</v>
      </c>
      <c r="BG53" s="17">
        <f>BE53-BF53</f>
        <v>0</v>
      </c>
      <c r="BH53" s="17">
        <f>BG53/BF53*100</f>
        <v>0</v>
      </c>
      <c r="BI53" s="25"/>
      <c r="BJ53" s="17">
        <f>+'[5]financial profile(mcso)'!$E$47</f>
        <v>277687.25799999997</v>
      </c>
      <c r="BK53" s="17">
        <f>+'[6]financial profile(mcso)'!$E$47</f>
        <v>266817.95799999998</v>
      </c>
      <c r="BL53" s="17">
        <f>BJ53-BK53</f>
        <v>10869.299999999988</v>
      </c>
      <c r="BM53" s="17">
        <f>BL53/BK53*100</f>
        <v>4.0736763302865802</v>
      </c>
      <c r="BN53" s="17"/>
      <c r="BO53" s="17">
        <f>+'[5]financial profile(mcso)'!$E$48</f>
        <v>116335.86817999999</v>
      </c>
      <c r="BP53" s="17">
        <f>+'[6]financial profile(mcso)'!$E$48</f>
        <v>111749.20318</v>
      </c>
      <c r="BQ53" s="17">
        <f>BO53-BP53</f>
        <v>4586.6649999999936</v>
      </c>
      <c r="BR53" s="17">
        <f>BQ53/BP53*100</f>
        <v>4.1044274764196969</v>
      </c>
      <c r="BS53" s="17"/>
      <c r="BT53" s="17">
        <f>+B53+G53+L53+Q53+V53+AA53+AF53+AK53+AP53+AU53+AZ53+BE53+BJ53+BO53</f>
        <v>4325184.5391400009</v>
      </c>
      <c r="BU53" s="17">
        <f>+C53+H53+M53+R53+W53+AB53+AG53+AL53+AQ53+AV53+BA53+BF53+BK53+BP53</f>
        <v>4114835.5689099999</v>
      </c>
      <c r="BV53" s="17">
        <f>BT53-BU53</f>
        <v>210348.97023000102</v>
      </c>
      <c r="BW53" s="17">
        <f>BV53/BU53*100</f>
        <v>5.111965392233679</v>
      </c>
    </row>
    <row r="54" spans="1:86" ht="15" customHeight="1" x14ac:dyDescent="0.25">
      <c r="A54" s="24" t="s">
        <v>59</v>
      </c>
      <c r="B54" s="18">
        <f>+'[5]financial profile(mcso)'!$I$35</f>
        <v>-2.0262667150748506</v>
      </c>
      <c r="C54" s="18">
        <f>+'[6]financial profile(mcso)'!$I$35</f>
        <v>-2.0000067290405741</v>
      </c>
      <c r="D54" s="18">
        <f>B54-C54</f>
        <v>-2.6259986034276483E-2</v>
      </c>
      <c r="E54" s="17">
        <f>D54/C54*100</f>
        <v>1.3129948841158998</v>
      </c>
      <c r="F54" s="18"/>
      <c r="G54" s="18">
        <f>+'[5]financial profile(mcso)'!$I$37</f>
        <v>0</v>
      </c>
      <c r="H54" s="18">
        <v>0</v>
      </c>
      <c r="I54" s="18">
        <f>G54-H54</f>
        <v>0</v>
      </c>
      <c r="J54" s="17"/>
      <c r="K54" s="18"/>
      <c r="L54" s="18">
        <f>+'[5]financial profile(mcso)'!$I$38</f>
        <v>-2.0000032630627453</v>
      </c>
      <c r="M54" s="18">
        <f>+'[6]financial profile(mcso)'!$I$38</f>
        <v>-1.0155618572694765</v>
      </c>
      <c r="N54" s="18">
        <f>L54-M54</f>
        <v>-0.98444140579326889</v>
      </c>
      <c r="O54" s="17">
        <f>N54/M54*100</f>
        <v>96.935641954899666</v>
      </c>
      <c r="P54" s="17"/>
      <c r="Q54" s="18">
        <f>+'[5]financial profile(mcso)'!$I$39</f>
        <v>-1.224995948474904</v>
      </c>
      <c r="R54" s="18">
        <f>+'[6]financial profile(mcso)'!$I$39</f>
        <v>-1.2249957466889836</v>
      </c>
      <c r="S54" s="18">
        <f>Q54-R54</f>
        <v>-2.0178592041730781E-7</v>
      </c>
      <c r="T54" s="17">
        <f>S54/R54*100</f>
        <v>1.6472377227652497E-5</v>
      </c>
      <c r="U54" s="18"/>
      <c r="V54" s="18">
        <f>+'[5]financial profile(mcso)'!$I$40</f>
        <v>0</v>
      </c>
      <c r="W54" s="18">
        <v>0</v>
      </c>
      <c r="X54" s="18">
        <f>V54-W54</f>
        <v>0</v>
      </c>
      <c r="Y54" s="17"/>
      <c r="Z54" s="17"/>
      <c r="AA54" s="18">
        <f>+'[5]financial profile(mcso)'!$I$41</f>
        <v>0</v>
      </c>
      <c r="AB54" s="18">
        <v>0</v>
      </c>
      <c r="AC54" s="18">
        <f>AA54-AB54</f>
        <v>0</v>
      </c>
      <c r="AD54" s="17"/>
      <c r="AE54" s="18"/>
      <c r="AF54" s="18">
        <f>+'[5]financial profile(mcso)'!$I$42</f>
        <v>-2.0000099857036751</v>
      </c>
      <c r="AG54" s="18">
        <f>+'[6]financial profile(mcso)'!$I$42</f>
        <v>-2.0000099857036751</v>
      </c>
      <c r="AH54" s="18">
        <f>AF54-AG54</f>
        <v>0</v>
      </c>
      <c r="AI54" s="17">
        <f>AH54/AG54*100</f>
        <v>0</v>
      </c>
      <c r="AJ54" s="18"/>
      <c r="AK54" s="18">
        <f>+'[5]financial profile(mcso)'!$I$36</f>
        <v>0</v>
      </c>
      <c r="AL54" s="18">
        <v>0</v>
      </c>
      <c r="AM54" s="18">
        <f>AK54-AL54</f>
        <v>0</v>
      </c>
      <c r="AN54" s="17"/>
      <c r="AO54" s="18"/>
      <c r="AP54" s="18">
        <f>+'[5]financial profile(mcso)'!$I$43</f>
        <v>0</v>
      </c>
      <c r="AQ54" s="18">
        <v>0</v>
      </c>
      <c r="AR54" s="18">
        <f>AP54-AQ54</f>
        <v>0</v>
      </c>
      <c r="AS54" s="17"/>
      <c r="AT54" s="18"/>
      <c r="AU54" s="18">
        <v>0</v>
      </c>
      <c r="AV54" s="18">
        <v>0</v>
      </c>
      <c r="AW54" s="18">
        <f>AU54-AV54</f>
        <v>0</v>
      </c>
      <c r="AX54" s="17"/>
      <c r="AY54" s="18"/>
      <c r="AZ54" s="18">
        <f>+'[5]financial profile(mcso)'!$I$45</f>
        <v>-2.0700696989885836</v>
      </c>
      <c r="BA54" s="18">
        <f>+'[6]financial profile(mcso)'!$I$45</f>
        <v>-2.0713205041213714</v>
      </c>
      <c r="BB54" s="18">
        <f>AZ54-BA54</f>
        <v>1.2508051327877467E-3</v>
      </c>
      <c r="BC54" s="17">
        <f>BB54/BA54*100</f>
        <v>-6.0386846473009875E-2</v>
      </c>
      <c r="BD54" s="18"/>
      <c r="BE54" s="18">
        <f>+'[5]financial profile(mcso)'!$I$46</f>
        <v>0</v>
      </c>
      <c r="BF54" s="18">
        <v>0</v>
      </c>
      <c r="BG54" s="18">
        <f>BE54-BF54</f>
        <v>0</v>
      </c>
      <c r="BH54" s="17"/>
      <c r="BI54" s="28"/>
      <c r="BJ54" s="18">
        <f>+'[5]financial profile(mcso)'!$I$47</f>
        <v>-2.0000003238478916</v>
      </c>
      <c r="BK54" s="18">
        <f>+'[6]financial profile(mcso)'!$I$47</f>
        <v>-2.0000003238478916</v>
      </c>
      <c r="BL54" s="18">
        <f>BJ54-BK54</f>
        <v>0</v>
      </c>
      <c r="BM54" s="17">
        <f>BL54/BK54*100</f>
        <v>0</v>
      </c>
      <c r="BN54" s="18"/>
      <c r="BO54" s="18">
        <f>+'[5]financial profile(mcso)'!$I$48</f>
        <v>0</v>
      </c>
      <c r="BP54" s="18">
        <v>0</v>
      </c>
      <c r="BQ54" s="18">
        <f>BO54-BP54</f>
        <v>0</v>
      </c>
      <c r="BR54" s="17"/>
      <c r="BS54" s="18"/>
      <c r="BT54" s="18">
        <f>+'[5]financial profile(mcso)'!$I$49</f>
        <v>-1.779252312739497</v>
      </c>
      <c r="BU54" s="18">
        <v>-1.4924737467371014</v>
      </c>
      <c r="BV54" s="18">
        <f>BT54-BU54</f>
        <v>-0.2867785660023956</v>
      </c>
      <c r="BW54" s="17">
        <f>BV54/BU54*100</f>
        <v>19.214982282225129</v>
      </c>
      <c r="BX54" s="27"/>
      <c r="BY54" s="27"/>
      <c r="BZ54" s="23"/>
      <c r="CA54" s="23"/>
      <c r="CB54" s="23"/>
      <c r="CC54" s="23"/>
      <c r="CD54" s="23"/>
      <c r="CE54" s="23"/>
      <c r="CF54" s="23"/>
      <c r="CG54" s="23"/>
      <c r="CH54" s="23"/>
    </row>
    <row r="55" spans="1:86" s="19" customFormat="1" ht="18" customHeight="1" x14ac:dyDescent="0.25">
      <c r="A55" s="16" t="s">
        <v>60</v>
      </c>
      <c r="B55" s="17">
        <f>+'[5]financial profile(mcso)'!$F$35</f>
        <v>-9632.906409999996</v>
      </c>
      <c r="C55" s="17">
        <f>+'[6]financial profile(mcso)'!$F$35</f>
        <v>-9632.906409999996</v>
      </c>
      <c r="D55" s="17">
        <f>B55-C55</f>
        <v>0</v>
      </c>
      <c r="E55" s="17">
        <f>D55/C55*100</f>
        <v>0</v>
      </c>
      <c r="F55" s="17"/>
      <c r="G55" s="17">
        <f>+'[5]financial profile(mcso)'!$F$37</f>
        <v>0</v>
      </c>
      <c r="H55" s="17">
        <v>0</v>
      </c>
      <c r="I55" s="17">
        <f>G55-H55</f>
        <v>0</v>
      </c>
      <c r="J55" s="17"/>
      <c r="K55" s="17"/>
      <c r="L55" s="17">
        <f>+'[5]financial profile(mcso)'!$F$38</f>
        <v>-23211.359870000044</v>
      </c>
      <c r="M55" s="17">
        <f>+'[6]financial profile(mcso)'!$F$38</f>
        <v>-11786.266639999929</v>
      </c>
      <c r="N55" s="17">
        <f>L55-M55</f>
        <v>-11425.093230000115</v>
      </c>
      <c r="O55" s="17">
        <f>N55/M55*100</f>
        <v>96.93564195489968</v>
      </c>
      <c r="P55" s="17"/>
      <c r="Q55" s="17">
        <f>+'[5]financial profile(mcso)'!$F$39</f>
        <v>-18212.30998999998</v>
      </c>
      <c r="R55" s="17">
        <f>+'[6]financial profile(mcso)'!$F$39</f>
        <v>-18212.30699000007</v>
      </c>
      <c r="S55" s="17">
        <f>Q55-R55</f>
        <v>-2.9999999096617103E-3</v>
      </c>
      <c r="T55" s="17">
        <f>S55/R55*100</f>
        <v>1.6472377229907976E-5</v>
      </c>
      <c r="U55" s="17"/>
      <c r="V55" s="17">
        <f>+'[5]financial profile(mcso)'!$F$40</f>
        <v>0</v>
      </c>
      <c r="W55" s="17">
        <v>0</v>
      </c>
      <c r="X55" s="17">
        <f>V55-W55</f>
        <v>0</v>
      </c>
      <c r="Y55" s="17"/>
      <c r="Z55" s="17"/>
      <c r="AA55" s="17">
        <f>+'[5]financial profile(mcso)'!$F$41</f>
        <v>-5.7600000291131437E-3</v>
      </c>
      <c r="AB55" s="17">
        <v>-5.7600000291131437E-3</v>
      </c>
      <c r="AC55" s="17">
        <f>AA55-AB55</f>
        <v>0</v>
      </c>
      <c r="AD55" s="17">
        <f>AC55/AB55*100</f>
        <v>0</v>
      </c>
      <c r="AE55" s="17"/>
      <c r="AF55" s="17">
        <f>+'[5]financial profile(mcso)'!$F$42</f>
        <v>-8838.6801299999934</v>
      </c>
      <c r="AG55" s="17">
        <f>+'[6]financial profile(mcso)'!$F$42</f>
        <v>-8838.6801299999934</v>
      </c>
      <c r="AH55" s="17">
        <f>AF55-AG55</f>
        <v>0</v>
      </c>
      <c r="AI55" s="17">
        <f>AH55/AG55*100</f>
        <v>0</v>
      </c>
      <c r="AJ55" s="17"/>
      <c r="AK55" s="17">
        <f>+'[5]financial profile(mcso)'!$F$36</f>
        <v>0</v>
      </c>
      <c r="AL55" s="17">
        <f>+'[6]financial profile(mcso)'!$F$36</f>
        <v>0</v>
      </c>
      <c r="AM55" s="17">
        <f>AK55-AL55</f>
        <v>0</v>
      </c>
      <c r="AN55" s="17"/>
      <c r="AO55" s="17"/>
      <c r="AP55" s="17">
        <f>+'[5]financial profile(mcso)'!$F$43</f>
        <v>-8.800000068731606E-4</v>
      </c>
      <c r="AQ55" s="17">
        <v>-8.800000068731606E-4</v>
      </c>
      <c r="AR55" s="17">
        <f>AP55-AQ55</f>
        <v>0</v>
      </c>
      <c r="AS55" s="17"/>
      <c r="AT55" s="17"/>
      <c r="AU55" s="17">
        <v>0</v>
      </c>
      <c r="AV55" s="17">
        <v>0</v>
      </c>
      <c r="AW55" s="17">
        <f>AU55-AV55</f>
        <v>0</v>
      </c>
      <c r="AX55" s="17"/>
      <c r="AY55" s="17"/>
      <c r="AZ55" s="17">
        <f>+'[5]financial profile(mcso)'!$F$45</f>
        <v>-20845.637059999921</v>
      </c>
      <c r="BA55" s="17">
        <f>+'[6]financial profile(mcso)'!$F$45</f>
        <v>-20492.425059999921</v>
      </c>
      <c r="BB55" s="17">
        <f>AZ55-BA55</f>
        <v>-353.21199999999953</v>
      </c>
      <c r="BC55" s="17">
        <f>BB55/BA55*100</f>
        <v>1.7236222602538622</v>
      </c>
      <c r="BD55" s="17"/>
      <c r="BE55" s="17">
        <f>+'[5]financial profile(mcso)'!$F$46</f>
        <v>0</v>
      </c>
      <c r="BF55" s="17">
        <f>+'[6]financial profile(mcso)'!$F$46</f>
        <v>0</v>
      </c>
      <c r="BG55" s="17">
        <f>BE55-BF55</f>
        <v>0</v>
      </c>
      <c r="BH55" s="17"/>
      <c r="BI55" s="25"/>
      <c r="BJ55" s="17">
        <f>+'[5]financial profile(mcso)'!$F$47</f>
        <v>-5434.6508799999719</v>
      </c>
      <c r="BK55" s="17">
        <f>+'[6]financial profile(mcso)'!$F$47</f>
        <v>-5434.6508799999719</v>
      </c>
      <c r="BL55" s="17">
        <f>BJ55-BK55</f>
        <v>0</v>
      </c>
      <c r="BM55" s="17">
        <f>BL55/BK55*100</f>
        <v>0</v>
      </c>
      <c r="BN55" s="17"/>
      <c r="BO55" s="17">
        <f>+'[5]financial profile(mcso)'!$F$48</f>
        <v>-6.469999992987141E-3</v>
      </c>
      <c r="BP55" s="17">
        <f>+'[6]financial profile(mcso)'!$F$48</f>
        <v>-6.4700000075390562E-3</v>
      </c>
      <c r="BQ55" s="17">
        <f>BO55-BP55</f>
        <v>1.4551915228366852E-11</v>
      </c>
      <c r="BR55" s="17">
        <f>BQ55/BP55*100</f>
        <v>-2.249136817837787E-7</v>
      </c>
      <c r="BS55" s="17"/>
      <c r="BT55" s="17">
        <f>+B55+G55+L55+Q55+V55+AA55+AF55+AK55+AP55+AU55+AZ55+BE55+BJ55+BO55</f>
        <v>-86175.557449999935</v>
      </c>
      <c r="BU55" s="17">
        <f>+C55+H55+M55+R55+W55+AB55+AG55+AL55+AQ55+AV55+BA55+BF55+BK55+BP55</f>
        <v>-74397.249219999925</v>
      </c>
      <c r="BV55" s="17">
        <f>BT55-BU55</f>
        <v>-11778.30823000001</v>
      </c>
      <c r="BW55" s="17">
        <f>BV55/BU55*100</f>
        <v>15.83164478994432</v>
      </c>
    </row>
    <row r="56" spans="1:86" s="19" customFormat="1" ht="18" customHeight="1" x14ac:dyDescent="0.25">
      <c r="A56" s="16" t="s">
        <v>61</v>
      </c>
      <c r="B56" s="17">
        <f>+'[5]financial profile(mcso)'!$K$35</f>
        <v>48783.529849999999</v>
      </c>
      <c r="C56" s="17">
        <f>+'[6]financial profile(mcso)'!$K$35</f>
        <v>64321.440849999999</v>
      </c>
      <c r="D56" s="17">
        <f>B56-C56</f>
        <v>-15537.911</v>
      </c>
      <c r="E56" s="17">
        <f>D56/C56*100</f>
        <v>-24.156658797857141</v>
      </c>
      <c r="F56" s="17"/>
      <c r="G56" s="17">
        <f>+'[5]financial profile(mcso)'!$K$37</f>
        <v>0</v>
      </c>
      <c r="H56" s="17">
        <v>0</v>
      </c>
      <c r="I56" s="17">
        <f>G56-H56</f>
        <v>0</v>
      </c>
      <c r="J56" s="17">
        <f>IFERROR(I56/H56*100,0)</f>
        <v>0</v>
      </c>
      <c r="K56" s="17"/>
      <c r="L56" s="17">
        <f>+'[5]financial profile(mcso)'!$K$38</f>
        <v>139473.65818999999</v>
      </c>
      <c r="M56" s="17">
        <f>+'[6]financial profile(mcso)'!$K$38</f>
        <v>183958.31741999998</v>
      </c>
      <c r="N56" s="17">
        <f>L56-M56</f>
        <v>-44484.65922999999</v>
      </c>
      <c r="O56" s="17">
        <f>N56/M56*100</f>
        <v>-24.181923304090631</v>
      </c>
      <c r="P56" s="17"/>
      <c r="Q56" s="17">
        <f>+'[5]financial profile(mcso)'!$K$39</f>
        <v>256351.79387999998</v>
      </c>
      <c r="R56" s="17">
        <f>+'[6]financial profile(mcso)'!$K$39</f>
        <v>294737.15714999998</v>
      </c>
      <c r="S56" s="17">
        <f>Q56-R56</f>
        <v>-38385.363270000002</v>
      </c>
      <c r="T56" s="17">
        <f>S56/R56*100</f>
        <v>-13.023591474238389</v>
      </c>
      <c r="U56" s="17"/>
      <c r="V56" s="17">
        <f>+'[5]financial profile(mcso)'!$K$40</f>
        <v>4.6000000000000001E-4</v>
      </c>
      <c r="W56" s="17">
        <v>4.6000000000000001E-4</v>
      </c>
      <c r="X56" s="17">
        <f>V56-W56</f>
        <v>0</v>
      </c>
      <c r="Y56" s="17">
        <f>X56/W56*100</f>
        <v>0</v>
      </c>
      <c r="Z56" s="17"/>
      <c r="AA56" s="17">
        <f>+'[5]financial profile(mcso)'!$K$41</f>
        <v>-5.7599999999999995E-3</v>
      </c>
      <c r="AB56" s="17">
        <v>-5.7599999999999995E-3</v>
      </c>
      <c r="AC56" s="17">
        <f>AA56-AB56</f>
        <v>0</v>
      </c>
      <c r="AD56" s="17">
        <f>AC56/AB56*100</f>
        <v>0</v>
      </c>
      <c r="AE56" s="17"/>
      <c r="AF56" s="17">
        <f>+'[5]financial profile(mcso)'!$K$42</f>
        <v>110816.96763</v>
      </c>
      <c r="AG56" s="17">
        <f>+'[6]financial profile(mcso)'!$K$42</f>
        <v>120932.73563</v>
      </c>
      <c r="AH56" s="17">
        <f>AF56-AG56</f>
        <v>-10115.767999999996</v>
      </c>
      <c r="AI56" s="17">
        <f>AH56/AG56*100</f>
        <v>-8.3647888615946933</v>
      </c>
      <c r="AJ56" s="17"/>
      <c r="AK56" s="17">
        <f>+'[5]financial profile(mcso)'!$K$36</f>
        <v>0</v>
      </c>
      <c r="AL56" s="17">
        <f>+'[6]financial profile(mcso)'!$K$36</f>
        <v>0</v>
      </c>
      <c r="AM56" s="17">
        <f>AK56-AL56</f>
        <v>0</v>
      </c>
      <c r="AN56" s="17"/>
      <c r="AO56" s="17"/>
      <c r="AP56" s="17">
        <f>+'[5]financial profile(mcso)'!$K$43</f>
        <v>-8.8000000000000003E-4</v>
      </c>
      <c r="AQ56" s="17">
        <v>-8.8000000000000003E-4</v>
      </c>
      <c r="AR56" s="17">
        <f>AP56-AQ56</f>
        <v>0</v>
      </c>
      <c r="AS56" s="17">
        <f>AR56/AQ56*100</f>
        <v>0</v>
      </c>
      <c r="AT56" s="17"/>
      <c r="AU56" s="17">
        <v>0</v>
      </c>
      <c r="AV56" s="17">
        <v>0</v>
      </c>
      <c r="AW56" s="17">
        <f>AU56-AV56</f>
        <v>0</v>
      </c>
      <c r="AX56" s="17"/>
      <c r="AY56" s="17"/>
      <c r="AZ56" s="17">
        <f>+'[5]financial profile(mcso)'!$K$45</f>
        <v>189303.85837</v>
      </c>
      <c r="BA56" s="17">
        <f>+'[6]financial profile(mcso)'!$K$45</f>
        <v>209966.47566999999</v>
      </c>
      <c r="BB56" s="17">
        <f>AZ56-BA56</f>
        <v>-20662.617299999984</v>
      </c>
      <c r="BC56" s="17">
        <f>BB56/BA56*100</f>
        <v>-9.8409125714311632</v>
      </c>
      <c r="BD56" s="17"/>
      <c r="BE56" s="17">
        <f>+'[5]financial profile(mcso)'!$K$46</f>
        <v>0</v>
      </c>
      <c r="BF56" s="17">
        <f>+'[6]financial profile(mcso)'!$K$46</f>
        <v>0</v>
      </c>
      <c r="BG56" s="17">
        <f>BE56-BF56</f>
        <v>0</v>
      </c>
      <c r="BH56" s="17"/>
      <c r="BI56" s="25"/>
      <c r="BJ56" s="17">
        <f>+'[5]financial profile(mcso)'!$K$47</f>
        <v>38683.499000000003</v>
      </c>
      <c r="BK56" s="17">
        <f>+'[6]financial profile(mcso)'!$K$47</f>
        <v>46477.749000000003</v>
      </c>
      <c r="BL56" s="17">
        <f>BJ56-BK56</f>
        <v>-7794.25</v>
      </c>
      <c r="BM56" s="17">
        <f>BL56/BK56*100</f>
        <v>-16.769852601940769</v>
      </c>
      <c r="BN56" s="17"/>
      <c r="BO56" s="17">
        <f>+'[5]financial profile(mcso)'!$K$48</f>
        <v>-6.4700000000000001E-3</v>
      </c>
      <c r="BP56" s="17">
        <f>+'[6]financial profile(mcso)'!$K$48</f>
        <v>4452.42353</v>
      </c>
      <c r="BQ56" s="17">
        <f>BO56-BP56</f>
        <v>-4452.43</v>
      </c>
      <c r="BR56" s="17">
        <f>BQ56/BP56*100</f>
        <v>-100.0001453141184</v>
      </c>
      <c r="BS56" s="17"/>
      <c r="BT56" s="17">
        <f>+B56+G56+L56+Q56+V56+AA56+AF56+AK56+AP56+AU56+AZ56+BE56+BJ56+BO56</f>
        <v>783413.29426999995</v>
      </c>
      <c r="BU56" s="17">
        <f>+C56+H56+M56+R56+W56+AB56+AG56+AL56+AQ56+AV56+BA56+BF56+BK56+BP56</f>
        <v>924846.29307000001</v>
      </c>
      <c r="BV56" s="17">
        <f>BT56-BU56</f>
        <v>-141432.99880000006</v>
      </c>
      <c r="BW56" s="17">
        <f>BV56/BU56*100</f>
        <v>-15.292595089559951</v>
      </c>
    </row>
    <row r="57" spans="1:86" s="10" customFormat="1" ht="14.25" customHeight="1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1"/>
    </row>
    <row r="58" spans="1:86" s="10" customFormat="1" ht="18" customHeight="1" x14ac:dyDescent="0.3">
      <c r="A58" s="1" t="s">
        <v>62</v>
      </c>
      <c r="B58" s="32"/>
      <c r="C58" s="32"/>
      <c r="D58" s="30"/>
      <c r="E58" s="30"/>
      <c r="F58" s="30"/>
      <c r="G58" s="32"/>
      <c r="H58" s="32"/>
      <c r="I58" s="30"/>
      <c r="J58" s="30"/>
      <c r="K58" s="30"/>
      <c r="L58" s="32"/>
      <c r="M58" s="32"/>
      <c r="N58" s="30"/>
      <c r="O58" s="30"/>
      <c r="P58" s="30"/>
      <c r="Q58" s="32"/>
      <c r="R58" s="32"/>
      <c r="S58" s="30"/>
      <c r="T58" s="30"/>
      <c r="U58" s="30"/>
      <c r="V58" s="32"/>
      <c r="W58" s="32"/>
      <c r="X58" s="30"/>
      <c r="Y58" s="30"/>
      <c r="Z58" s="30"/>
      <c r="AA58" s="32"/>
      <c r="AB58" s="32"/>
      <c r="AC58" s="30"/>
      <c r="AD58" s="30"/>
      <c r="AE58" s="30"/>
      <c r="AF58" s="32"/>
      <c r="AG58" s="32"/>
      <c r="AH58" s="30"/>
      <c r="AI58" s="30"/>
      <c r="AJ58" s="30"/>
      <c r="AK58" s="32"/>
      <c r="AL58" s="32"/>
      <c r="AM58" s="30"/>
      <c r="AN58" s="30"/>
      <c r="AO58" s="30"/>
      <c r="AP58" s="32"/>
      <c r="AQ58" s="32"/>
      <c r="AR58" s="30"/>
      <c r="AS58" s="30"/>
      <c r="AT58" s="30"/>
      <c r="AU58" s="32"/>
      <c r="AV58" s="32"/>
      <c r="AW58" s="30"/>
      <c r="AX58" s="30"/>
      <c r="AY58" s="30"/>
      <c r="AZ58" s="32"/>
      <c r="BA58" s="32"/>
      <c r="BB58" s="30"/>
      <c r="BC58" s="30"/>
      <c r="BD58" s="30"/>
      <c r="BE58" s="32"/>
      <c r="BF58" s="32"/>
      <c r="BG58" s="30"/>
      <c r="BH58" s="30"/>
      <c r="BI58" s="30"/>
      <c r="BJ58" s="32"/>
      <c r="BK58" s="32"/>
      <c r="BL58" s="30"/>
      <c r="BM58" s="30"/>
      <c r="BN58" s="30"/>
      <c r="BO58" s="32"/>
      <c r="BP58" s="32"/>
      <c r="BQ58" s="30"/>
      <c r="BR58" s="30"/>
      <c r="BS58" s="30"/>
      <c r="BT58" s="30"/>
      <c r="BU58" s="30"/>
      <c r="BV58" s="30"/>
      <c r="BW58" s="30"/>
      <c r="BX58" s="31"/>
    </row>
    <row r="59" spans="1:86" s="10" customFormat="1" ht="12" customHeight="1" x14ac:dyDescent="0.3">
      <c r="B59" s="32"/>
      <c r="C59" s="32"/>
      <c r="D59" s="30"/>
      <c r="E59" s="30"/>
      <c r="F59" s="30"/>
      <c r="G59" s="32"/>
      <c r="H59" s="32"/>
      <c r="I59" s="30"/>
      <c r="J59" s="30"/>
      <c r="K59" s="30"/>
      <c r="L59" s="32"/>
      <c r="M59" s="32"/>
      <c r="N59" s="30"/>
      <c r="O59" s="30"/>
      <c r="P59" s="30"/>
      <c r="Q59" s="32"/>
      <c r="R59" s="32"/>
      <c r="S59" s="30"/>
      <c r="T59" s="30"/>
      <c r="U59" s="30"/>
      <c r="V59" s="32"/>
      <c r="W59" s="32"/>
      <c r="X59" s="30"/>
      <c r="Y59" s="30"/>
      <c r="Z59" s="30"/>
      <c r="AA59" s="32"/>
      <c r="AB59" s="32"/>
      <c r="AC59" s="30"/>
      <c r="AD59" s="30"/>
      <c r="AE59" s="30"/>
      <c r="AF59" s="32"/>
      <c r="AG59" s="32"/>
      <c r="AH59" s="30"/>
      <c r="AI59" s="30"/>
      <c r="AJ59" s="30"/>
      <c r="AK59" s="32"/>
      <c r="AL59" s="32"/>
      <c r="AM59" s="30"/>
      <c r="AN59" s="30"/>
      <c r="AO59" s="30"/>
      <c r="AP59" s="32"/>
      <c r="AQ59" s="32"/>
      <c r="AR59" s="30"/>
      <c r="AS59" s="30"/>
      <c r="AT59" s="30"/>
      <c r="AU59" s="32"/>
      <c r="AV59" s="32"/>
      <c r="AW59" s="30"/>
      <c r="AX59" s="30"/>
      <c r="AY59" s="30"/>
      <c r="AZ59" s="32"/>
      <c r="BA59" s="32"/>
      <c r="BB59" s="30"/>
      <c r="BC59" s="30"/>
      <c r="BD59" s="30"/>
      <c r="BE59" s="32"/>
      <c r="BF59" s="32"/>
      <c r="BG59" s="30"/>
      <c r="BH59" s="30"/>
      <c r="BI59" s="30"/>
      <c r="BJ59" s="32"/>
      <c r="BK59" s="32"/>
      <c r="BL59" s="30"/>
      <c r="BM59" s="30"/>
      <c r="BN59" s="30"/>
      <c r="BO59" s="32"/>
      <c r="BP59" s="32"/>
      <c r="BQ59" s="30"/>
      <c r="BR59" s="30"/>
      <c r="BS59" s="30"/>
      <c r="BT59" s="30"/>
      <c r="BU59" s="30"/>
      <c r="BV59" s="30"/>
      <c r="BW59" s="30"/>
      <c r="BX59" s="31"/>
    </row>
    <row r="60" spans="1:86" s="19" customFormat="1" ht="15" customHeight="1" x14ac:dyDescent="0.25">
      <c r="A60" s="16" t="s">
        <v>63</v>
      </c>
      <c r="B60" s="17">
        <v>35394.576000000001</v>
      </c>
      <c r="C60" s="17">
        <f>+[7]TECHNICAL!$E$34/1000</f>
        <v>36109.203000000001</v>
      </c>
      <c r="D60" s="17">
        <f>B60-C60</f>
        <v>-714.62700000000041</v>
      </c>
      <c r="E60" s="17">
        <f>D60/C60*100</f>
        <v>-1.9790716510691204</v>
      </c>
      <c r="F60" s="17"/>
      <c r="G60" s="17">
        <v>133054.56599999999</v>
      </c>
      <c r="H60" s="17">
        <f>+[7]TECHNICAL!$E$37/1000</f>
        <v>137024.13699999999</v>
      </c>
      <c r="I60" s="17">
        <f>G60-H60</f>
        <v>-3969.5709999999963</v>
      </c>
      <c r="J60" s="17">
        <f>I60/H60*100</f>
        <v>-2.8969866819887335</v>
      </c>
      <c r="K60" s="17"/>
      <c r="L60" s="17">
        <v>179883.79741381467</v>
      </c>
      <c r="M60" s="17">
        <f>+[7]TECHNICAL!$E$38/1000</f>
        <v>161844.78917966483</v>
      </c>
      <c r="N60" s="17">
        <f>L60-M60</f>
        <v>18039.008234149835</v>
      </c>
      <c r="O60" s="17">
        <f>N60/M60*100</f>
        <v>11.145869030188317</v>
      </c>
      <c r="P60" s="17"/>
      <c r="Q60" s="17">
        <v>177845.33938999998</v>
      </c>
      <c r="R60" s="17">
        <f>+[7]TECHNICAL!$E$39/1000</f>
        <v>167979.08134999999</v>
      </c>
      <c r="S60" s="17">
        <f>Q60-R60</f>
        <v>9866.2580399999861</v>
      </c>
      <c r="T60" s="17">
        <f>S60/R60*100</f>
        <v>5.8735039867510181</v>
      </c>
      <c r="U60" s="17"/>
      <c r="V60" s="17">
        <v>257411.05341000002</v>
      </c>
      <c r="W60" s="17">
        <f>+[7]TECHNICAL!$E$42/1000</f>
        <v>212623.84894</v>
      </c>
      <c r="X60" s="17">
        <f>V60-W60</f>
        <v>44787.204470000026</v>
      </c>
      <c r="Y60" s="17">
        <f>X60/W60*100</f>
        <v>21.064054993491563</v>
      </c>
      <c r="Z60" s="17"/>
      <c r="AA60" s="17">
        <v>382839.37289100123</v>
      </c>
      <c r="AB60" s="17">
        <f>+[7]TECHNICAL!$E$43/1000</f>
        <v>387449.5818001671</v>
      </c>
      <c r="AC60" s="17">
        <f>AA60-AB60</f>
        <v>-4610.2089091658709</v>
      </c>
      <c r="AD60" s="17">
        <f>AC60/AB60*100</f>
        <v>-1.1898861492496475</v>
      </c>
      <c r="AE60" s="17"/>
      <c r="AF60" s="17">
        <v>152437.98000000001</v>
      </c>
      <c r="AG60" s="17">
        <f>+[7]TECHNICAL!$E$44/1000</f>
        <v>157658.31299999999</v>
      </c>
      <c r="AH60" s="17">
        <f>AF60-AG60</f>
        <v>-5220.3329999999842</v>
      </c>
      <c r="AI60" s="17">
        <f>AH60/AG60*100</f>
        <v>-3.3111688820366769</v>
      </c>
      <c r="AJ60" s="17"/>
      <c r="AK60" s="17">
        <v>434979.25968000002</v>
      </c>
      <c r="AL60" s="17">
        <f>+[7]TECHNICAL!$E$45/1000</f>
        <v>387965.93861399998</v>
      </c>
      <c r="AM60" s="17">
        <f>AK60-AL60</f>
        <v>47013.321066000033</v>
      </c>
      <c r="AN60" s="17">
        <f>AM60/AL60*100</f>
        <v>12.117899121235777</v>
      </c>
      <c r="AO60" s="17"/>
      <c r="AP60" s="17">
        <v>43875.839</v>
      </c>
      <c r="AQ60" s="17">
        <f>+[7]TECHNICAL!$E$41/1000</f>
        <v>43085.025999999998</v>
      </c>
      <c r="AR60" s="17">
        <f>AP60-AQ60</f>
        <v>790.81300000000192</v>
      </c>
      <c r="AS60" s="17">
        <f>AR60/AQ60*100</f>
        <v>1.8354706342755878</v>
      </c>
      <c r="AT60" s="17"/>
      <c r="AU60" s="17">
        <v>57353.421999999999</v>
      </c>
      <c r="AV60" s="17">
        <f>+[7]TECHNICAL!$E$40/1000</f>
        <v>60046.438000000002</v>
      </c>
      <c r="AW60" s="17">
        <f>AU60-AV60</f>
        <v>-2693.0160000000033</v>
      </c>
      <c r="AX60" s="17">
        <f>AW60/AV60*100</f>
        <v>-4.4848888455298601</v>
      </c>
      <c r="AY60" s="17"/>
      <c r="AZ60" s="17">
        <v>212962.98800000001</v>
      </c>
      <c r="BA60" s="17">
        <f>+[7]TECHNICAL!$E$35/1000</f>
        <v>207927.454</v>
      </c>
      <c r="BB60" s="17">
        <f>AZ60-BA60</f>
        <v>5035.5340000000142</v>
      </c>
      <c r="BC60" s="17">
        <f>BB60/BA60*100</f>
        <v>2.4217744713980935</v>
      </c>
      <c r="BD60" s="17"/>
      <c r="BE60" s="17">
        <v>220721.81899999999</v>
      </c>
      <c r="BF60" s="17">
        <f>+[7]TECHNICAL!$E$36/1000</f>
        <v>227060.55600000001</v>
      </c>
      <c r="BG60" s="17">
        <f>BE60-BF60</f>
        <v>-6338.7370000000228</v>
      </c>
      <c r="BH60" s="17">
        <f>BG60/BF60*100</f>
        <v>-2.7916504353138389</v>
      </c>
      <c r="BI60" s="17"/>
      <c r="BJ60" s="17">
        <v>89842.075857472126</v>
      </c>
      <c r="BK60" s="17">
        <f>+[7]TECHNICAL!$E$46/1000</f>
        <v>87271.199085000015</v>
      </c>
      <c r="BL60" s="17">
        <f>BJ60-BK60</f>
        <v>2570.876772472111</v>
      </c>
      <c r="BM60" s="17">
        <f>BL60/BK60*100</f>
        <v>2.9458478850143215</v>
      </c>
      <c r="BN60" s="17"/>
      <c r="BO60" s="17">
        <v>106946.60111999999</v>
      </c>
      <c r="BP60" s="17">
        <f>+[7]TECHNICAL!$E$47/1000</f>
        <v>104285.43223999999</v>
      </c>
      <c r="BQ60" s="17">
        <f>BO60-BP60</f>
        <v>2661.1688799999974</v>
      </c>
      <c r="BR60" s="17">
        <f>BQ60/BP60*100</f>
        <v>2.5518126768421951</v>
      </c>
      <c r="BS60" s="17"/>
      <c r="BT60" s="17">
        <f t="shared" ref="BT60:BU62" si="74">+B60+G60+L60+Q60+V60+AA60+AF60+AK60+AP60+AU60+AZ60+BE60+BJ60+BO60</f>
        <v>2485548.6897622878</v>
      </c>
      <c r="BU60" s="17">
        <f t="shared" si="74"/>
        <v>2378330.998208832</v>
      </c>
      <c r="BV60" s="17">
        <f>BT60-BU60</f>
        <v>107217.69155345578</v>
      </c>
      <c r="BW60" s="17">
        <f>BV60/BU60*100</f>
        <v>4.5081063836027679</v>
      </c>
    </row>
    <row r="61" spans="1:86" s="19" customFormat="1" ht="15" customHeight="1" x14ac:dyDescent="0.25">
      <c r="A61" s="16" t="s">
        <v>64</v>
      </c>
      <c r="B61" s="17">
        <v>33469.618000000002</v>
      </c>
      <c r="C61" s="17">
        <f>+[7]TECHNICAL!$F$34/1000</f>
        <v>33259.142</v>
      </c>
      <c r="D61" s="17">
        <f>B61-C61</f>
        <v>210.47600000000239</v>
      </c>
      <c r="E61" s="17">
        <f>D61/C61*100</f>
        <v>0.63283652957734859</v>
      </c>
      <c r="F61" s="17"/>
      <c r="G61" s="17">
        <v>121359.932</v>
      </c>
      <c r="H61" s="17">
        <f>+[7]TECHNICAL!$F$37/1000</f>
        <v>124727.342</v>
      </c>
      <c r="I61" s="17">
        <f>G61-H61</f>
        <v>-3367.4100000000035</v>
      </c>
      <c r="J61" s="17">
        <f>I61/H61*100</f>
        <v>-2.6998170136584836</v>
      </c>
      <c r="K61" s="17"/>
      <c r="L61" s="17">
        <v>165394.35899999997</v>
      </c>
      <c r="M61" s="17">
        <f>+[7]TECHNICAL!$F$38/1000</f>
        <v>145439.68310000002</v>
      </c>
      <c r="N61" s="17">
        <f>L61-M61</f>
        <v>19954.675899999944</v>
      </c>
      <c r="O61" s="17">
        <f>N61/M61*100</f>
        <v>13.720241597528576</v>
      </c>
      <c r="P61" s="17"/>
      <c r="Q61" s="17">
        <v>161662.09417000003</v>
      </c>
      <c r="R61" s="17">
        <f>+[7]TECHNICAL!$F$39/1000</f>
        <v>154309.05741000001</v>
      </c>
      <c r="S61" s="17">
        <f>Q61-R61</f>
        <v>7353.0367600000172</v>
      </c>
      <c r="T61" s="17">
        <f>S61/R61*100</f>
        <v>4.7651362035495808</v>
      </c>
      <c r="U61" s="17"/>
      <c r="V61" s="17">
        <v>244696.44089</v>
      </c>
      <c r="W61" s="17">
        <f>+[7]TECHNICAL!$F$42/1000</f>
        <v>198715.42800000001</v>
      </c>
      <c r="X61" s="17">
        <f>V61-W61</f>
        <v>45981.012889999984</v>
      </c>
      <c r="Y61" s="17">
        <f>X61/W61*100</f>
        <v>23.139125810603886</v>
      </c>
      <c r="Z61" s="17"/>
      <c r="AA61" s="17">
        <v>339199.70086000004</v>
      </c>
      <c r="AB61" s="17">
        <f>+[7]TECHNICAL!$F$43/1000</f>
        <v>344940.88619000005</v>
      </c>
      <c r="AC61" s="17">
        <f>AA61-AB61</f>
        <v>-5741.1853300000075</v>
      </c>
      <c r="AD61" s="17">
        <f>AC61/AB61*100</f>
        <v>-1.6643968749003715</v>
      </c>
      <c r="AE61" s="17"/>
      <c r="AF61" s="17">
        <v>144327.09022000004</v>
      </c>
      <c r="AG61" s="17">
        <f>+[7]TECHNICAL!$F$44/1000</f>
        <v>144281.52539000002</v>
      </c>
      <c r="AH61" s="17">
        <f>AF61-AG61</f>
        <v>45.564830000017537</v>
      </c>
      <c r="AI61" s="17">
        <f>AH61/AG61*100</f>
        <v>3.1580501992097443E-2</v>
      </c>
      <c r="AJ61" s="17"/>
      <c r="AK61" s="17">
        <v>410425.17031000002</v>
      </c>
      <c r="AL61" s="17">
        <f>+[7]TECHNICAL!$F$45/1000</f>
        <v>362754.71314000001</v>
      </c>
      <c r="AM61" s="17">
        <f>AK61-AL61</f>
        <v>47670.457170000009</v>
      </c>
      <c r="AN61" s="17">
        <f>AM61/AL61*100</f>
        <v>13.141237161983414</v>
      </c>
      <c r="AO61" s="17"/>
      <c r="AP61" s="17">
        <v>39183.296999999999</v>
      </c>
      <c r="AQ61" s="17">
        <f>+[7]TECHNICAL!$F$41/1000</f>
        <v>38703.94</v>
      </c>
      <c r="AR61" s="17">
        <f>AP61-AQ61</f>
        <v>479.35699999999633</v>
      </c>
      <c r="AS61" s="17">
        <f>AR61/AQ61*100</f>
        <v>1.2385224863411743</v>
      </c>
      <c r="AT61" s="17"/>
      <c r="AU61" s="17">
        <v>52279.777000000002</v>
      </c>
      <c r="AV61" s="17">
        <f>+[7]TECHNICAL!$F$40/1000</f>
        <v>54588.597000000002</v>
      </c>
      <c r="AW61" s="17">
        <f>AU61-AV61</f>
        <v>-2308.8199999999997</v>
      </c>
      <c r="AX61" s="17">
        <f>AW61/AV61*100</f>
        <v>-4.2294913716137454</v>
      </c>
      <c r="AY61" s="17"/>
      <c r="AZ61" s="17">
        <v>198428.71400000001</v>
      </c>
      <c r="BA61" s="17">
        <f>+[7]TECHNICAL!$F$35/1000</f>
        <v>190837.34400000001</v>
      </c>
      <c r="BB61" s="17">
        <f>AZ61-BA61</f>
        <v>7591.3699999999953</v>
      </c>
      <c r="BC61" s="17">
        <f>BB61/BA61*100</f>
        <v>3.9779268778756398</v>
      </c>
      <c r="BD61" s="17"/>
      <c r="BE61" s="17">
        <v>204392.00599999999</v>
      </c>
      <c r="BF61" s="17">
        <f>+[7]TECHNICAL!$F$36/1000</f>
        <v>208719.74100000001</v>
      </c>
      <c r="BG61" s="17">
        <f>BE61-BF61</f>
        <v>-4327.7350000000151</v>
      </c>
      <c r="BH61" s="17">
        <f>BG61/BF61*100</f>
        <v>-2.0734670229396341</v>
      </c>
      <c r="BI61" s="17"/>
      <c r="BJ61" s="17">
        <v>81628.46312</v>
      </c>
      <c r="BK61" s="17">
        <f>VLOOKUP(BK7,[8]Sheet1!$A$13:$E$55,5,)/1000</f>
        <v>79715.387499999997</v>
      </c>
      <c r="BL61" s="17">
        <f>BJ61-BK61</f>
        <v>1913.0756200000033</v>
      </c>
      <c r="BM61" s="17">
        <f>BL61/BK61*100</f>
        <v>2.3998824819110407</v>
      </c>
      <c r="BN61" s="17"/>
      <c r="BO61" s="17">
        <v>96656.288099999991</v>
      </c>
      <c r="BP61" s="17">
        <f>VLOOKUP(BP7,[8]Sheet1!$A$13:$E$55,5,)/1000</f>
        <v>94147.656499999997</v>
      </c>
      <c r="BQ61" s="17">
        <f>BO61-BP61</f>
        <v>2508.6315999999933</v>
      </c>
      <c r="BR61" s="17">
        <f>BQ61/BP61*100</f>
        <v>2.6645714755523344</v>
      </c>
      <c r="BS61" s="17"/>
      <c r="BT61" s="17">
        <f t="shared" si="74"/>
        <v>2293102.9506700002</v>
      </c>
      <c r="BU61" s="17">
        <f t="shared" si="74"/>
        <v>2175140.4432299999</v>
      </c>
      <c r="BV61" s="17">
        <f>BT61-BU61</f>
        <v>117962.50744000031</v>
      </c>
      <c r="BW61" s="17">
        <f>BV61/BU61*100</f>
        <v>5.4232133748950266</v>
      </c>
    </row>
    <row r="62" spans="1:86" s="19" customFormat="1" ht="15" customHeight="1" x14ac:dyDescent="0.25">
      <c r="A62" s="16" t="s">
        <v>65</v>
      </c>
      <c r="B62" s="17">
        <v>72.587999999999994</v>
      </c>
      <c r="C62" s="17">
        <f>VLOOKUP(C7,[8]Sheet1!$A$13:$F$55,6,)/1000</f>
        <v>71.507000000000005</v>
      </c>
      <c r="D62" s="17">
        <f>B62-C62</f>
        <v>1.0809999999999889</v>
      </c>
      <c r="E62" s="17">
        <f>D62/C62*100</f>
        <v>1.5117401093599072</v>
      </c>
      <c r="F62" s="17"/>
      <c r="G62" s="17">
        <v>220.45599999999999</v>
      </c>
      <c r="H62" s="17">
        <f>VLOOKUP(H7,[8]Sheet1!$A$13:$F$55,6,)/1000</f>
        <v>219.88399999999999</v>
      </c>
      <c r="I62" s="17">
        <f>G62-H62</f>
        <v>0.57200000000000273</v>
      </c>
      <c r="J62" s="17">
        <f>I62/H62*100</f>
        <v>0.26013716323152336</v>
      </c>
      <c r="K62" s="17"/>
      <c r="L62" s="17">
        <v>224.23179999999999</v>
      </c>
      <c r="M62" s="17">
        <f>VLOOKUP(M7,[8]Sheet1!$A$13:$F$55,6,)/1000</f>
        <v>256.84620000000001</v>
      </c>
      <c r="N62" s="17">
        <f>L62-M62</f>
        <v>-32.614400000000018</v>
      </c>
      <c r="O62" s="17">
        <f>N62/M62*100</f>
        <v>-12.698027068338957</v>
      </c>
      <c r="P62" s="17"/>
      <c r="Q62" s="17">
        <v>224.69457</v>
      </c>
      <c r="R62" s="17">
        <f>VLOOKUP(R7,[8]Sheet1!$A$13:$F$55,6,)/1000</f>
        <v>195.09399999999999</v>
      </c>
      <c r="S62" s="17">
        <f>Q62-R62</f>
        <v>29.600570000000005</v>
      </c>
      <c r="T62" s="17">
        <f>S62/R62*100</f>
        <v>15.172465580694439</v>
      </c>
      <c r="U62" s="17"/>
      <c r="V62" s="17">
        <v>290.82730000000004</v>
      </c>
      <c r="W62" s="17">
        <f>VLOOKUP(W7,[8]Sheet1!$A$13:$F$55,6,)/1000</f>
        <v>308.06799999999998</v>
      </c>
      <c r="X62" s="17">
        <f>V62-W62</f>
        <v>-17.240699999999947</v>
      </c>
      <c r="Y62" s="17">
        <f>X62/W62*100</f>
        <v>-5.5963943025565612</v>
      </c>
      <c r="Z62" s="17"/>
      <c r="AA62" s="17">
        <v>382.33510000000001</v>
      </c>
      <c r="AB62" s="17">
        <f>VLOOKUP(AB7,[8]Sheet1!$A$13:$F$55,6,)/1000</f>
        <v>362.51259999999996</v>
      </c>
      <c r="AC62" s="17">
        <f>AA62-AB62</f>
        <v>19.822500000000048</v>
      </c>
      <c r="AD62" s="17">
        <f>AC62/AB62*100</f>
        <v>5.4680857989487945</v>
      </c>
      <c r="AE62" s="17"/>
      <c r="AF62" s="17">
        <v>213.02699999999999</v>
      </c>
      <c r="AG62" s="17">
        <f>VLOOKUP(AG7,[8]Sheet1!$A$13:$F$55,6,)/1000</f>
        <v>221.20099999999999</v>
      </c>
      <c r="AH62" s="17">
        <f>AF62-AG62</f>
        <v>-8.1740000000000066</v>
      </c>
      <c r="AI62" s="17">
        <f>AH62/AG62*100</f>
        <v>-3.6952816669002431</v>
      </c>
      <c r="AJ62" s="17"/>
      <c r="AK62" s="17">
        <v>498.44299999999998</v>
      </c>
      <c r="AL62" s="17">
        <f>VLOOKUP(AL7,[8]Sheet1!$A$13:$F$55,6,)/1000</f>
        <v>565.26199999999994</v>
      </c>
      <c r="AM62" s="17">
        <f>AK62-AL62</f>
        <v>-66.81899999999996</v>
      </c>
      <c r="AN62" s="17">
        <f>AM62/AL62*100</f>
        <v>-11.820890135901577</v>
      </c>
      <c r="AO62" s="17"/>
      <c r="AP62" s="17">
        <v>43.874000000000002</v>
      </c>
      <c r="AQ62" s="17">
        <f>VLOOKUP(AQ7,[8]Sheet1!$A$13:$F$55,6,)/1000</f>
        <v>39.753</v>
      </c>
      <c r="AR62" s="17">
        <f>AP62-AQ62</f>
        <v>4.1210000000000022</v>
      </c>
      <c r="AS62" s="17">
        <f>AR62/AQ62*100</f>
        <v>10.366513219128121</v>
      </c>
      <c r="AT62" s="17"/>
      <c r="AU62" s="17">
        <v>111.21899999999999</v>
      </c>
      <c r="AV62" s="17">
        <f>VLOOKUP(AV7,[8]Sheet1!$A$13:$F$55,6,)/1000</f>
        <v>112.928</v>
      </c>
      <c r="AW62" s="17">
        <f>AU62-AV62</f>
        <v>-1.7090000000000032</v>
      </c>
      <c r="AX62" s="17">
        <f>AW62/AV62*100</f>
        <v>-1.5133536412581496</v>
      </c>
      <c r="AY62" s="17"/>
      <c r="AZ62" s="17">
        <v>331.72199999999998</v>
      </c>
      <c r="BA62" s="17">
        <f>VLOOKUP(BA7,[8]Sheet1!$A$13:$F$55,6,)/1000</f>
        <v>354.822</v>
      </c>
      <c r="BB62" s="17">
        <f>AZ62-BA62</f>
        <v>-23.100000000000023</v>
      </c>
      <c r="BC62" s="17">
        <f>BB62/BA62*100</f>
        <v>-6.5103065762551431</v>
      </c>
      <c r="BD62" s="17"/>
      <c r="BE62" s="17">
        <v>325.96800000000002</v>
      </c>
      <c r="BF62" s="17">
        <f>VLOOKUP(BF7,[8]Sheet1!$A$13:$F$55,6,)/1000</f>
        <v>327.245</v>
      </c>
      <c r="BG62" s="17">
        <f>BE62-BF62</f>
        <v>-1.2769999999999868</v>
      </c>
      <c r="BH62" s="17">
        <f>BG62/BF62*100</f>
        <v>-0.39022750538586892</v>
      </c>
      <c r="BI62" s="17"/>
      <c r="BJ62" s="17">
        <v>146.149</v>
      </c>
      <c r="BK62" s="17">
        <f>VLOOKUP(BK7,[8]Sheet1!$A$13:$F$55,6,)/1000</f>
        <v>170.61199999999999</v>
      </c>
      <c r="BL62" s="17">
        <f>BJ62-BK62</f>
        <v>-24.462999999999994</v>
      </c>
      <c r="BM62" s="17">
        <f>BL62/BK62*100</f>
        <v>-14.338381825428453</v>
      </c>
      <c r="BN62" s="17"/>
      <c r="BO62" s="17">
        <v>211.01300000000001</v>
      </c>
      <c r="BP62" s="17">
        <f>VLOOKUP(BP7,[8]Sheet1!$A$13:$F$55,6,)/1000</f>
        <v>222.90100000000001</v>
      </c>
      <c r="BQ62" s="17">
        <f>BO62-BP62</f>
        <v>-11.888000000000005</v>
      </c>
      <c r="BR62" s="17">
        <f>BQ62/BP62*100</f>
        <v>-5.3333094064180981</v>
      </c>
      <c r="BS62" s="17"/>
      <c r="BT62" s="17">
        <f t="shared" si="74"/>
        <v>3296.5477699999997</v>
      </c>
      <c r="BU62" s="17">
        <f t="shared" si="74"/>
        <v>3428.6358</v>
      </c>
      <c r="BV62" s="17">
        <f>BT62-BU62</f>
        <v>-132.08803000000034</v>
      </c>
      <c r="BW62" s="17">
        <f>BV62/BU62*100</f>
        <v>-3.8524952110690887</v>
      </c>
    </row>
    <row r="63" spans="1:86" s="27" customFormat="1" ht="15" customHeight="1" x14ac:dyDescent="0.25">
      <c r="A63" s="35" t="s">
        <v>66</v>
      </c>
      <c r="B63" s="18">
        <f>(B60-B61-B62)/B60*100</f>
        <v>5.2334854922403897</v>
      </c>
      <c r="C63" s="18">
        <f>(C60-C61-C62)/C60*100</f>
        <v>7.6948638273738723</v>
      </c>
      <c r="D63" s="18"/>
      <c r="E63" s="18">
        <f>B63-C63</f>
        <v>-2.4613783351334826</v>
      </c>
      <c r="F63" s="18"/>
      <c r="G63" s="18">
        <f>(G60-G61-G62)/G60*100</f>
        <v>8.6236634675130137</v>
      </c>
      <c r="H63" s="18">
        <f>(H60-H61-H62)/H60*100</f>
        <v>8.8137106822281854</v>
      </c>
      <c r="I63" s="18"/>
      <c r="J63" s="18">
        <f>G63-H63</f>
        <v>-0.19004721471517172</v>
      </c>
      <c r="K63" s="18"/>
      <c r="L63" s="18">
        <f>(L60-L61-L62)/L60*100</f>
        <v>7.9302343062050378</v>
      </c>
      <c r="M63" s="18">
        <f>(M60-M61-M62)/M60*100</f>
        <v>9.9776211279428537</v>
      </c>
      <c r="N63" s="18"/>
      <c r="O63" s="18">
        <f>L63-M63</f>
        <v>-2.0473868217378159</v>
      </c>
      <c r="P63" s="18"/>
      <c r="Q63" s="18">
        <f>(Q60-Q61-Q62)/Q60*100</f>
        <v>8.9732745905723075</v>
      </c>
      <c r="R63" s="18">
        <f>(R60-R61-R62)/R60*100</f>
        <v>8.0217904704001324</v>
      </c>
      <c r="S63" s="18"/>
      <c r="T63" s="18">
        <f>Q63-R63</f>
        <v>0.9514841201721751</v>
      </c>
      <c r="U63" s="18"/>
      <c r="V63" s="18">
        <f>(V60-V61-V62)/V60*100</f>
        <v>4.8264381250993234</v>
      </c>
      <c r="W63" s="18">
        <f>(W60-W61-W62)/W60*100</f>
        <v>6.3964381266740418</v>
      </c>
      <c r="X63" s="18"/>
      <c r="Y63" s="18">
        <f>V63-W63</f>
        <v>-1.5700000015747184</v>
      </c>
      <c r="Z63" s="18"/>
      <c r="AA63" s="18">
        <f>(AA60-AA61-AA62)/AA60*100</f>
        <v>11.299082590263529</v>
      </c>
      <c r="AB63" s="18">
        <f>(AB60-AB61-AB62)/AB60*100</f>
        <v>10.877849658360084</v>
      </c>
      <c r="AC63" s="18"/>
      <c r="AD63" s="18">
        <f>AA63-AB63</f>
        <v>0.42123293190344491</v>
      </c>
      <c r="AE63" s="18"/>
      <c r="AF63" s="18">
        <f>(AF60-AF61-AF62)/AF60*100</f>
        <v>5.1810334799765574</v>
      </c>
      <c r="AG63" s="18">
        <f>(AG60-AG61-AG62)/AG60*100</f>
        <v>8.3443659643877908</v>
      </c>
      <c r="AH63" s="18"/>
      <c r="AI63" s="18">
        <f>AF63-AG63</f>
        <v>-3.1633324844112334</v>
      </c>
      <c r="AJ63" s="18"/>
      <c r="AK63" s="18">
        <f>(AK60-AK61-AK62)/AK60*100</f>
        <v>5.5302973267500048</v>
      </c>
      <c r="AL63" s="18">
        <f>(AL60-AL61-AL62)/AL60*100</f>
        <v>6.3526101188282542</v>
      </c>
      <c r="AM63" s="18"/>
      <c r="AN63" s="18">
        <f>AK63-AL63</f>
        <v>-0.82231279207824937</v>
      </c>
      <c r="AO63" s="18"/>
      <c r="AP63" s="18">
        <f>(AP60-AP61-AP62)/AP60*100</f>
        <v>10.595052096895518</v>
      </c>
      <c r="AQ63" s="18">
        <f>(AQ60-AQ61-AQ62)/AQ60*100</f>
        <v>10.076199095249464</v>
      </c>
      <c r="AR63" s="18"/>
      <c r="AS63" s="18">
        <f>AP63-AQ63</f>
        <v>0.51885300164605397</v>
      </c>
      <c r="AT63" s="18"/>
      <c r="AU63" s="18">
        <f>(AU60-AU61-AU62)/AU60*100</f>
        <v>8.6523625390652317</v>
      </c>
      <c r="AV63" s="18">
        <f>(AV60-AV61-AV62)/AV60*100</f>
        <v>8.9012990245982628</v>
      </c>
      <c r="AW63" s="18"/>
      <c r="AX63" s="18">
        <f>AU63-AV63</f>
        <v>-0.24893648553303116</v>
      </c>
      <c r="AY63" s="18"/>
      <c r="AZ63" s="18">
        <f>(AZ60-AZ61-AZ62)/AZ60*100</f>
        <v>6.6690236333460922</v>
      </c>
      <c r="BA63" s="18">
        <f>(BA60-BA61-BA62)/BA60*100</f>
        <v>8.0486187264140625</v>
      </c>
      <c r="BB63" s="18"/>
      <c r="BC63" s="18">
        <f>AZ63-BA63</f>
        <v>-1.3795950930679703</v>
      </c>
      <c r="BD63" s="18"/>
      <c r="BE63" s="18">
        <f>(BE60-BE61-BE62)/BE60*100</f>
        <v>7.2506855337215184</v>
      </c>
      <c r="BF63" s="18">
        <f>(BF60-BF61-BF62)/BF60*100</f>
        <v>7.9333770326890249</v>
      </c>
      <c r="BG63" s="18"/>
      <c r="BH63" s="18">
        <f>BE63-BF63</f>
        <v>-0.68269149896750658</v>
      </c>
      <c r="BI63" s="18"/>
      <c r="BJ63" s="18">
        <f>(BJ60-BJ61-BJ62)/BJ60*100</f>
        <v>8.9796052244725129</v>
      </c>
      <c r="BK63" s="18">
        <f>(BK60-BK61-BK62)/BK60*100</f>
        <v>8.4623560377656926</v>
      </c>
      <c r="BL63" s="18"/>
      <c r="BM63" s="18">
        <f>BJ63-BK63</f>
        <v>0.5172491867068203</v>
      </c>
      <c r="BN63" s="18"/>
      <c r="BO63" s="18">
        <f>(BO60-BO61-BO62)/BO60*100</f>
        <v>9.4246099590303665</v>
      </c>
      <c r="BP63" s="18">
        <f>(BP60-BP61-BP62)/BP60*100</f>
        <v>9.5074398475734778</v>
      </c>
      <c r="BQ63" s="18"/>
      <c r="BR63" s="18">
        <f>BO63-BP63</f>
        <v>-8.2829888543111352E-2</v>
      </c>
      <c r="BS63" s="18"/>
      <c r="BT63" s="18">
        <f>(BT60-BT61-BT62)/BT60*100</f>
        <v>7.609957193812904</v>
      </c>
      <c r="BU63" s="18">
        <f>(BU60-BU61-BU62)/BU60*100</f>
        <v>8.3992480159101817</v>
      </c>
      <c r="BV63" s="18"/>
      <c r="BW63" s="18">
        <f>BT63-BU63</f>
        <v>-0.78929082209727763</v>
      </c>
    </row>
    <row r="64" spans="1:86" s="27" customFormat="1" ht="15" customHeight="1" x14ac:dyDescent="0.25">
      <c r="A64" s="35" t="s">
        <v>67</v>
      </c>
      <c r="B64" s="18">
        <f>B13/(B61+B62)</f>
        <v>18.915109553915446</v>
      </c>
      <c r="C64" s="18">
        <f>C13/(C61+C62)</f>
        <v>16.286282858458591</v>
      </c>
      <c r="D64" s="18">
        <f>B64-C64</f>
        <v>2.6288266954568549</v>
      </c>
      <c r="E64" s="17">
        <f>D64/C64*100</f>
        <v>16.141354772624027</v>
      </c>
      <c r="F64" s="18"/>
      <c r="G64" s="18">
        <f>G13/(G61+G62)</f>
        <v>12.297555038235275</v>
      </c>
      <c r="H64" s="18">
        <f>H13/(H61+H62)</f>
        <v>13.015468858588344</v>
      </c>
      <c r="I64" s="18">
        <f>G64-H64</f>
        <v>-0.71791382035306839</v>
      </c>
      <c r="J64" s="17">
        <f>I64/H64*100</f>
        <v>-5.5158506247690662</v>
      </c>
      <c r="K64" s="18"/>
      <c r="L64" s="18">
        <f>L13/(L61+L62)</f>
        <v>8.6551862342014338</v>
      </c>
      <c r="M64" s="18">
        <f>M13/(M61+M62)</f>
        <v>8.5480396335014124</v>
      </c>
      <c r="N64" s="18">
        <f>L64-M64</f>
        <v>0.10714660070002147</v>
      </c>
      <c r="O64" s="17">
        <f>N64/M64*100</f>
        <v>1.2534640139020099</v>
      </c>
      <c r="P64" s="17"/>
      <c r="Q64" s="18">
        <f>Q13/(Q61+Q62)</f>
        <v>8.125736647928024</v>
      </c>
      <c r="R64" s="18">
        <f>R13/(R61+R62)</f>
        <v>8.0747148646470137</v>
      </c>
      <c r="S64" s="18">
        <f>Q64-R64</f>
        <v>5.1021783281010258E-2</v>
      </c>
      <c r="T64" s="17">
        <f>S64/R64*100</f>
        <v>0.63187102128392836</v>
      </c>
      <c r="U64" s="18"/>
      <c r="V64" s="18">
        <f>V13/(V61+V62)</f>
        <v>9.0888888450444334</v>
      </c>
      <c r="W64" s="18">
        <f>W13/(W61+W62)</f>
        <v>10.092473850976871</v>
      </c>
      <c r="X64" s="18">
        <f>V64-W64</f>
        <v>-1.0035850059324378</v>
      </c>
      <c r="Y64" s="17">
        <f>X64/W64*100</f>
        <v>-9.9438950325870668</v>
      </c>
      <c r="Z64" s="17"/>
      <c r="AA64" s="18">
        <f>AA13/(AA61+AA62)</f>
        <v>12.374865618024018</v>
      </c>
      <c r="AB64" s="18">
        <f>AB13/(AB61+AB62)</f>
        <v>9.4584884857339091</v>
      </c>
      <c r="AC64" s="18">
        <f>AA64-AB64</f>
        <v>2.9163771322901084</v>
      </c>
      <c r="AD64" s="17">
        <f>AC64/AB64*100</f>
        <v>30.833437464018004</v>
      </c>
      <c r="AE64" s="18"/>
      <c r="AF64" s="18">
        <f>AF13/(AF61+AF62)</f>
        <v>10.759616436265125</v>
      </c>
      <c r="AG64" s="18">
        <f>AG13/(AG61+AG62)</f>
        <v>9.2699211465030125</v>
      </c>
      <c r="AH64" s="18">
        <f>AF64-AG64</f>
        <v>1.4896952897621123</v>
      </c>
      <c r="AI64" s="17">
        <f>AH64/AG64*100</f>
        <v>16.070204548871327</v>
      </c>
      <c r="AJ64" s="18"/>
      <c r="AK64" s="18">
        <f>AK13/(AK61+AK62)</f>
        <v>10.917263416706229</v>
      </c>
      <c r="AL64" s="18">
        <f>AL13/(AL61+AL62)</f>
        <v>10.900244895161533</v>
      </c>
      <c r="AM64" s="18">
        <f>AK64-AL64</f>
        <v>1.7018521544695631E-2</v>
      </c>
      <c r="AN64" s="17">
        <f>AM64/AL64*100</f>
        <v>0.15612971734469852</v>
      </c>
      <c r="AO64" s="18"/>
      <c r="AP64" s="18">
        <f>AP13/(AP61+AP62)</f>
        <v>16.525032938776032</v>
      </c>
      <c r="AQ64" s="18">
        <f>AQ13/(AQ61+AQ62)</f>
        <v>14.421337842265062</v>
      </c>
      <c r="AR64" s="18">
        <f>AP64-AQ64</f>
        <v>2.10369509651097</v>
      </c>
      <c r="AS64" s="17">
        <f>AR64/AQ64*100</f>
        <v>14.587378227459629</v>
      </c>
      <c r="AT64" s="18"/>
      <c r="AU64" s="18">
        <f>AU13/(AU61+AU62)</f>
        <v>16.331542185607621</v>
      </c>
      <c r="AV64" s="18">
        <f>AV13/(AV61+AV62)</f>
        <v>14.251525622731723</v>
      </c>
      <c r="AW64" s="18">
        <f>AU64-AV64</f>
        <v>2.0800165628758975</v>
      </c>
      <c r="AX64" s="17">
        <f>AW64/AV64*100</f>
        <v>14.595044895110684</v>
      </c>
      <c r="AY64" s="18"/>
      <c r="AZ64" s="18">
        <f>AZ13/(AZ61+AZ62)</f>
        <v>12.383544628922026</v>
      </c>
      <c r="BA64" s="18">
        <f>BA13/(BA61+BA62)</f>
        <v>11.964844929786507</v>
      </c>
      <c r="BB64" s="18">
        <f>AZ64-BA64</f>
        <v>0.41869969913551941</v>
      </c>
      <c r="BC64" s="17">
        <f>BB64/BA64*100</f>
        <v>3.4994160107597017</v>
      </c>
      <c r="BD64" s="18"/>
      <c r="BE64" s="18">
        <f>BE13/(BE61+BE62)</f>
        <v>11.837514619014353</v>
      </c>
      <c r="BF64" s="18">
        <f>BF13/(BF61+BF62)</f>
        <v>11.572571986184963</v>
      </c>
      <c r="BG64" s="18">
        <f>BE64-BF64</f>
        <v>0.26494263282939023</v>
      </c>
      <c r="BH64" s="17">
        <f>BG64/BF64*100</f>
        <v>2.2894014670694802</v>
      </c>
      <c r="BI64" s="18"/>
      <c r="BJ64" s="18">
        <f>BJ13/(BJ61+BJ62)</f>
        <v>14.667892910086236</v>
      </c>
      <c r="BK64" s="18">
        <f>BK13/(BK61+BK62)</f>
        <v>12.916188914178887</v>
      </c>
      <c r="BL64" s="18">
        <f>BJ64-BK64</f>
        <v>1.7517039959073486</v>
      </c>
      <c r="BM64" s="17">
        <f>BL64/BK64*100</f>
        <v>13.562080947766228</v>
      </c>
      <c r="BN64" s="18"/>
      <c r="BO64" s="18">
        <f>BO13/(BO61+BO62)</f>
        <v>14.966142439577062</v>
      </c>
      <c r="BP64" s="18">
        <f>BP13/(BP61+BP62)</f>
        <v>14.656039760494156</v>
      </c>
      <c r="BQ64" s="18">
        <f>BO64-BP64</f>
        <v>0.31010267908290601</v>
      </c>
      <c r="BR64" s="17">
        <f>BQ64/BP64*100</f>
        <v>2.115869526492403</v>
      </c>
      <c r="BS64" s="18"/>
      <c r="BT64" s="18">
        <f>BT13/(BT61+BT62)</f>
        <v>11.490406928983843</v>
      </c>
      <c r="BU64" s="18">
        <f>BU13/(BU61+BU62)</f>
        <v>10.877140656568406</v>
      </c>
      <c r="BV64" s="18">
        <f>BT64-BU64</f>
        <v>0.61326627241543719</v>
      </c>
      <c r="BW64" s="17">
        <f>BV64/BU64*100</f>
        <v>5.6381202723999211</v>
      </c>
    </row>
    <row r="65" spans="1:75" s="27" customFormat="1" ht="15" customHeight="1" x14ac:dyDescent="0.25">
      <c r="A65" s="35" t="s">
        <v>68</v>
      </c>
      <c r="B65" s="18">
        <f>B22/B60</f>
        <v>12.482604536638608</v>
      </c>
      <c r="C65" s="18">
        <f>C22/C60</f>
        <v>10.447712400907879</v>
      </c>
      <c r="D65" s="18">
        <f>B65-C65</f>
        <v>2.034892135730729</v>
      </c>
      <c r="E65" s="17">
        <f>D65/C65*100</f>
        <v>19.476915688777023</v>
      </c>
      <c r="F65" s="18"/>
      <c r="G65" s="18">
        <f>G22/G60</f>
        <v>7.9209294704700328</v>
      </c>
      <c r="H65" s="18">
        <f>H22/H60</f>
        <v>9.6341794593459085</v>
      </c>
      <c r="I65" s="18">
        <f>G65-H65</f>
        <v>-1.7132499888758757</v>
      </c>
      <c r="J65" s="17">
        <f>I65/H65*100</f>
        <v>-17.783040020226</v>
      </c>
      <c r="K65" s="18"/>
      <c r="L65" s="18">
        <f>L22/L60</f>
        <v>5.7431347305472249</v>
      </c>
      <c r="M65" s="18">
        <f>M22/M60</f>
        <v>5.8898689652083736</v>
      </c>
      <c r="N65" s="18">
        <f>L65-M65</f>
        <v>-0.14673423466114865</v>
      </c>
      <c r="O65" s="17">
        <f>N65/M65*100</f>
        <v>-2.4912987967629165</v>
      </c>
      <c r="P65" s="17"/>
      <c r="Q65" s="18">
        <f>Q22/Q60</f>
        <v>5.3075719268079729</v>
      </c>
      <c r="R65" s="18">
        <f>R22/R60</f>
        <v>4.8659540062426947</v>
      </c>
      <c r="S65" s="18">
        <f>Q65-R65</f>
        <v>0.44161792056527815</v>
      </c>
      <c r="T65" s="17">
        <f>S65/R65*100</f>
        <v>9.0756698480649796</v>
      </c>
      <c r="U65" s="18"/>
      <c r="V65" s="18">
        <f>V22/V60</f>
        <v>6.0638608832924392</v>
      </c>
      <c r="W65" s="18">
        <f>W22/W60</f>
        <v>6.9203369722425636</v>
      </c>
      <c r="X65" s="18">
        <f>V65-W65</f>
        <v>-0.85647608895012439</v>
      </c>
      <c r="Y65" s="17">
        <f>X65/W65*100</f>
        <v>-12.376219429566012</v>
      </c>
      <c r="Z65" s="17"/>
      <c r="AA65" s="18">
        <f>AA22/AA60</f>
        <v>8.6363871938045289</v>
      </c>
      <c r="AB65" s="18">
        <f>AB22/AB60</f>
        <v>7.1050283032175745</v>
      </c>
      <c r="AC65" s="18">
        <f>AA65-AB65</f>
        <v>1.5313588905869544</v>
      </c>
      <c r="AD65" s="17">
        <f>AC65/AB65*100</f>
        <v>21.553170870458953</v>
      </c>
      <c r="AE65" s="18"/>
      <c r="AF65" s="18">
        <f>AF22/AF60</f>
        <v>7.9690052426567197</v>
      </c>
      <c r="AG65" s="18">
        <f>AG22/AG60</f>
        <v>7.0216214011499671</v>
      </c>
      <c r="AH65" s="18">
        <f>AF65-AG65</f>
        <v>0.94738384150675259</v>
      </c>
      <c r="AI65" s="17">
        <f>AH65/AG65*100</f>
        <v>13.492379998608223</v>
      </c>
      <c r="AJ65" s="18"/>
      <c r="AK65" s="18">
        <f>AK22/AK60</f>
        <v>7.5112288990826679</v>
      </c>
      <c r="AL65" s="18">
        <f>AL22/AL60</f>
        <v>8.127478456084793</v>
      </c>
      <c r="AM65" s="18">
        <f>AK65-AL65</f>
        <v>-0.61624955700212514</v>
      </c>
      <c r="AN65" s="17">
        <f>AM65/AL65*100</f>
        <v>-7.5822970227716571</v>
      </c>
      <c r="AO65" s="18"/>
      <c r="AP65" s="18">
        <f>AP22/AP60</f>
        <v>11.604083980023718</v>
      </c>
      <c r="AQ65" s="18">
        <f>AQ22/AQ60</f>
        <v>10.69403354033023</v>
      </c>
      <c r="AR65" s="18">
        <f>AP65-AQ65</f>
        <v>0.91005043969348876</v>
      </c>
      <c r="AS65" s="17">
        <f>AR65/AQ65*100</f>
        <v>8.5098895216798294</v>
      </c>
      <c r="AT65" s="18"/>
      <c r="AU65" s="18">
        <f>AU22/AU60</f>
        <v>10.905804895303371</v>
      </c>
      <c r="AV65" s="18">
        <f>AV22/AV60</f>
        <v>10.659571173397495</v>
      </c>
      <c r="AW65" s="18">
        <f>AU65-AV65</f>
        <v>0.24623372190587567</v>
      </c>
      <c r="AX65" s="17">
        <f>AW65/AV65*100</f>
        <v>2.3099777458251567</v>
      </c>
      <c r="AY65" s="18"/>
      <c r="AZ65" s="18">
        <f>AZ22/AZ60</f>
        <v>8.5071070411540237</v>
      </c>
      <c r="BA65" s="18">
        <f>BA22/BA60</f>
        <v>9.0566157654678925</v>
      </c>
      <c r="BB65" s="18">
        <f>AZ65-BA65</f>
        <v>-0.54950872431386877</v>
      </c>
      <c r="BC65" s="17">
        <f>BB65/BA65*100</f>
        <v>-6.0674841303204987</v>
      </c>
      <c r="BD65" s="18"/>
      <c r="BE65" s="18">
        <f>BE22/BE60</f>
        <v>7.7947756036751406</v>
      </c>
      <c r="BF65" s="18">
        <f>BF22/BF60</f>
        <v>8.1919018101497105</v>
      </c>
      <c r="BG65" s="18">
        <f>BE65-BF65</f>
        <v>-0.39712620647456998</v>
      </c>
      <c r="BH65" s="17">
        <f>BG65/BF65*100</f>
        <v>-4.8477901185599332</v>
      </c>
      <c r="BI65" s="18"/>
      <c r="BJ65" s="18">
        <f>BJ22/BJ60</f>
        <v>9.9819872037764519</v>
      </c>
      <c r="BK65" s="18">
        <f>BK22/BK60</f>
        <v>9.1524521364951283</v>
      </c>
      <c r="BL65" s="18">
        <f>BJ65-BK65</f>
        <v>0.82953506728132353</v>
      </c>
      <c r="BM65" s="17">
        <f>BL65/BK65*100</f>
        <v>9.0635280568534995</v>
      </c>
      <c r="BN65" s="18"/>
      <c r="BO65" s="18">
        <f>BO22/BO60</f>
        <v>10.636579359577874</v>
      </c>
      <c r="BP65" s="18">
        <f>BP22/BP60</f>
        <v>11.147469785948696</v>
      </c>
      <c r="BQ65" s="18">
        <f>BO65-BP65</f>
        <v>-0.51089042637082116</v>
      </c>
      <c r="BR65" s="17">
        <f>BQ65/BP65*100</f>
        <v>-4.5830169193622288</v>
      </c>
      <c r="BS65" s="18"/>
      <c r="BT65" s="18">
        <f>BT22/BT60</f>
        <v>7.8546706983427272</v>
      </c>
      <c r="BU65" s="18">
        <f>BU22/BU60</f>
        <v>7.8869301712532094</v>
      </c>
      <c r="BV65" s="18">
        <f>BT65-BU65</f>
        <v>-3.2259472910482145E-2</v>
      </c>
      <c r="BW65" s="17">
        <f>BV65/BU65*100</f>
        <v>-0.40902445197326015</v>
      </c>
    </row>
    <row r="66" spans="1:75" s="27" customFormat="1" ht="15" hidden="1" customHeight="1" x14ac:dyDescent="0.25">
      <c r="A66" s="35" t="s">
        <v>69</v>
      </c>
      <c r="B66" s="18"/>
      <c r="C66" s="18"/>
      <c r="D66" s="18"/>
      <c r="E66" s="17">
        <f>B66-C66</f>
        <v>0</v>
      </c>
      <c r="F66" s="18"/>
      <c r="G66" s="18"/>
      <c r="H66" s="18"/>
      <c r="I66" s="18"/>
      <c r="J66" s="17">
        <f>G66-H66</f>
        <v>0</v>
      </c>
      <c r="K66" s="18"/>
      <c r="L66" s="28"/>
      <c r="M66" s="28"/>
      <c r="N66" s="18"/>
      <c r="O66" s="17">
        <f>L66-M66</f>
        <v>0</v>
      </c>
      <c r="P66" s="17"/>
      <c r="Q66" s="18"/>
      <c r="R66" s="18"/>
      <c r="S66" s="18"/>
      <c r="T66" s="17">
        <f>Q66-R66</f>
        <v>0</v>
      </c>
      <c r="U66" s="18"/>
      <c r="V66" s="18"/>
      <c r="W66" s="18"/>
      <c r="X66" s="18"/>
      <c r="Y66" s="17">
        <f>V66-W66</f>
        <v>0</v>
      </c>
      <c r="Z66" s="17"/>
      <c r="AA66" s="18"/>
      <c r="AB66" s="18"/>
      <c r="AC66" s="18"/>
      <c r="AD66" s="17">
        <f>AA66-AB66</f>
        <v>0</v>
      </c>
      <c r="AE66" s="18"/>
      <c r="AF66" s="28"/>
      <c r="AG66" s="28"/>
      <c r="AH66" s="18"/>
      <c r="AI66" s="17">
        <f>AF66-AG66</f>
        <v>0</v>
      </c>
      <c r="AJ66" s="18"/>
      <c r="AK66" s="18"/>
      <c r="AL66" s="18"/>
      <c r="AM66" s="18"/>
      <c r="AN66" s="17">
        <f>AK66-AL66</f>
        <v>0</v>
      </c>
      <c r="AO66" s="18"/>
      <c r="AP66" s="18"/>
      <c r="AQ66" s="18"/>
      <c r="AR66" s="18"/>
      <c r="AS66" s="17">
        <f>AP66-AQ66</f>
        <v>0</v>
      </c>
      <c r="AT66" s="18"/>
      <c r="AU66" s="18"/>
      <c r="AV66" s="18"/>
      <c r="AW66" s="18"/>
      <c r="AX66" s="17">
        <f>AU66-AV66</f>
        <v>0</v>
      </c>
      <c r="AY66" s="18"/>
      <c r="AZ66" s="18"/>
      <c r="BA66" s="18"/>
      <c r="BB66" s="18"/>
      <c r="BC66" s="17">
        <f>AZ66-BA66</f>
        <v>0</v>
      </c>
      <c r="BD66" s="18"/>
      <c r="BE66" s="18"/>
      <c r="BF66" s="18"/>
      <c r="BG66" s="18"/>
      <c r="BH66" s="17">
        <f>BE66-BF66</f>
        <v>0</v>
      </c>
      <c r="BI66" s="18"/>
      <c r="BJ66" s="18"/>
      <c r="BK66" s="18"/>
      <c r="BL66" s="18"/>
      <c r="BM66" s="17">
        <f>BJ66-BK66</f>
        <v>0</v>
      </c>
      <c r="BN66" s="18"/>
      <c r="BO66" s="18"/>
      <c r="BP66" s="18"/>
      <c r="BQ66" s="18"/>
      <c r="BR66" s="17">
        <f>BO66-BP66</f>
        <v>0</v>
      </c>
      <c r="BS66" s="18"/>
      <c r="BT66" s="18">
        <v>41</v>
      </c>
      <c r="BU66" s="28" t="s">
        <v>70</v>
      </c>
      <c r="BV66" s="18"/>
      <c r="BW66" s="17">
        <f>BT66-BU66</f>
        <v>-5</v>
      </c>
    </row>
    <row r="67" spans="1:75" s="36" customFormat="1" ht="15" customHeight="1" x14ac:dyDescent="0.25">
      <c r="A67" s="35" t="s">
        <v>80</v>
      </c>
      <c r="B67" s="28">
        <v>95.97</v>
      </c>
      <c r="C67" s="28">
        <f>'[9]2 COLL EFF YELLOW ECs'!$D$27</f>
        <v>96.71</v>
      </c>
      <c r="D67" s="28"/>
      <c r="E67" s="28">
        <f>B67-C67</f>
        <v>-0.73999999999999488</v>
      </c>
      <c r="F67" s="28"/>
      <c r="G67" s="28">
        <v>98.06</v>
      </c>
      <c r="H67" s="28">
        <f>'[9]2 COLL EFF YELLOW ECs'!$D$30</f>
        <v>98.38</v>
      </c>
      <c r="I67" s="28"/>
      <c r="J67" s="28">
        <f>G67-H67</f>
        <v>-0.31999999999999318</v>
      </c>
      <c r="K67" s="28"/>
      <c r="L67" s="28">
        <v>100</v>
      </c>
      <c r="M67" s="28">
        <f>'[9]2 COLL EFF YELLOW ECs'!$D$31</f>
        <v>99.99</v>
      </c>
      <c r="N67" s="28"/>
      <c r="O67" s="28">
        <f>L67-M67</f>
        <v>1.0000000000005116E-2</v>
      </c>
      <c r="P67" s="28"/>
      <c r="Q67" s="28">
        <v>97.04</v>
      </c>
      <c r="R67" s="28">
        <f>'[9]2 COLL EFF YELLOW ECs'!$D$32</f>
        <v>95.59</v>
      </c>
      <c r="S67" s="28"/>
      <c r="T67" s="28">
        <f>Q67-R67</f>
        <v>1.4500000000000028</v>
      </c>
      <c r="U67" s="28"/>
      <c r="V67" s="28">
        <v>98.92</v>
      </c>
      <c r="W67" s="28">
        <f>'[9]2 COLL EFF YELLOW ECs'!$D$34</f>
        <v>99</v>
      </c>
      <c r="X67" s="28"/>
      <c r="Y67" s="28">
        <f>V67-W67</f>
        <v>-7.9999999999998295E-2</v>
      </c>
      <c r="Z67" s="28"/>
      <c r="AA67" s="28" t="str">
        <f>'[9]2 COLL EFF YELLOW ECs'!$D$35</f>
        <v>100.00</v>
      </c>
      <c r="AB67" s="28" t="str">
        <f>'[9]2 COLL EFF YELLOW ECs'!$D$35</f>
        <v>100.00</v>
      </c>
      <c r="AC67" s="28"/>
      <c r="AD67" s="28">
        <f>AA67-AB67</f>
        <v>0</v>
      </c>
      <c r="AE67" s="28"/>
      <c r="AF67" s="28">
        <v>98.48</v>
      </c>
      <c r="AG67" s="28">
        <f>'[9]2 COLL EFF YELLOW ECs'!$D$36</f>
        <v>97.59</v>
      </c>
      <c r="AH67" s="28"/>
      <c r="AI67" s="28">
        <f>AF67-AG67</f>
        <v>0.89000000000000057</v>
      </c>
      <c r="AJ67" s="28"/>
      <c r="AK67" s="28">
        <v>97.41</v>
      </c>
      <c r="AL67" s="28">
        <f>'[9]2 COLL EFF YELLOW ECs'!$D$37</f>
        <v>96.47</v>
      </c>
      <c r="AM67" s="28"/>
      <c r="AN67" s="28">
        <f>AK67-AL67</f>
        <v>0.93999999999999773</v>
      </c>
      <c r="AO67" s="28"/>
      <c r="AP67" s="28">
        <v>99.29</v>
      </c>
      <c r="AQ67" s="28">
        <f>'[9]2 COLL EFF YELLOW ECs'!$D$33</f>
        <v>99.17</v>
      </c>
      <c r="AR67" s="28"/>
      <c r="AS67" s="28">
        <f>AP67-AQ67</f>
        <v>0.12000000000000455</v>
      </c>
      <c r="AT67" s="28"/>
      <c r="AU67" s="28">
        <v>96.84</v>
      </c>
      <c r="AV67" s="28">
        <f>'[9]2 COLL EFF YELLOW ECs'!$D$38</f>
        <v>96.240000000000009</v>
      </c>
      <c r="AW67" s="28"/>
      <c r="AX67" s="28">
        <f>AU67-AV67</f>
        <v>0.59999999999999432</v>
      </c>
      <c r="AY67" s="28"/>
      <c r="AZ67" s="28">
        <v>88.01</v>
      </c>
      <c r="BA67" s="28">
        <f>'[9]2 COLL EFF YELLOW ECs'!$D$28</f>
        <v>90.9</v>
      </c>
      <c r="BB67" s="28"/>
      <c r="BC67" s="28">
        <f>AZ67-BA67</f>
        <v>-2.8900000000000006</v>
      </c>
      <c r="BD67" s="28"/>
      <c r="BE67" s="28">
        <v>95.32</v>
      </c>
      <c r="BF67" s="28">
        <f>'[9]2 COLL EFF YELLOW ECs'!$D$29</f>
        <v>95.309999999999988</v>
      </c>
      <c r="BG67" s="28"/>
      <c r="BH67" s="28">
        <f>BE67-BF67</f>
        <v>1.0000000000005116E-2</v>
      </c>
      <c r="BI67" s="28"/>
      <c r="BJ67" s="28">
        <v>95.68</v>
      </c>
      <c r="BK67" s="28">
        <f>'[9]2 COLL EFF YELLOW ECs'!$D$39</f>
        <v>94</v>
      </c>
      <c r="BL67" s="28"/>
      <c r="BM67" s="28">
        <f>BJ67-BK67</f>
        <v>1.6800000000000068</v>
      </c>
      <c r="BN67" s="28"/>
      <c r="BO67" s="28">
        <v>96.15</v>
      </c>
      <c r="BP67" s="28">
        <f>'[9]2 COLL EFF YELLOW ECs'!$D$40</f>
        <v>96.56</v>
      </c>
      <c r="BQ67" s="28"/>
      <c r="BR67" s="28">
        <f>BO67-BP67</f>
        <v>-0.40999999999999659</v>
      </c>
      <c r="BS67" s="28"/>
      <c r="BT67" s="28">
        <f>+(B67+G67+L67+Q67+V67+AA67+AF67+AK67+AP67+AU67+AZ67+BE67+BJ67+BO67)/14</f>
        <v>96.940714285714293</v>
      </c>
      <c r="BU67" s="28">
        <f>+(C67+H67+M67+R67+W67+AB67+AG67+AL67+AQ67+AV67+BA67+BF67+BK67+BP67)/14</f>
        <v>96.850714285714275</v>
      </c>
      <c r="BV67" s="28"/>
      <c r="BW67" s="28">
        <f>BT67-BU67</f>
        <v>9.0000000000017621E-2</v>
      </c>
    </row>
    <row r="68" spans="1:75" s="19" customFormat="1" ht="15" customHeight="1" x14ac:dyDescent="0.25">
      <c r="A68" s="16" t="s">
        <v>71</v>
      </c>
      <c r="B68" s="17">
        <v>60598</v>
      </c>
      <c r="C68" s="17">
        <f>VLOOKUP(C7,[10]Sheet1!$A$11:$D$62,4,)</f>
        <v>58771</v>
      </c>
      <c r="D68" s="17">
        <f>B68-C68</f>
        <v>1827</v>
      </c>
      <c r="E68" s="17">
        <f>D68/C68*100</f>
        <v>3.1086760477106052</v>
      </c>
      <c r="F68" s="17"/>
      <c r="G68" s="17">
        <v>99688</v>
      </c>
      <c r="H68" s="17">
        <f>VLOOKUP(H7,[10]Sheet1!$A$11:$D$62,4,)</f>
        <v>97461</v>
      </c>
      <c r="I68" s="17">
        <f>G68-H68</f>
        <v>2227</v>
      </c>
      <c r="J68" s="17">
        <f>I68/H68*100</f>
        <v>2.2850165707308565</v>
      </c>
      <c r="K68" s="17"/>
      <c r="L68" s="17">
        <v>148765</v>
      </c>
      <c r="M68" s="17">
        <f>VLOOKUP(M7,[10]Sheet1!$A$11:$D$62,4,)</f>
        <v>144627</v>
      </c>
      <c r="N68" s="17">
        <f>L68-M68</f>
        <v>4138</v>
      </c>
      <c r="O68" s="17">
        <f>N68/M68*100</f>
        <v>2.8611531733355458</v>
      </c>
      <c r="P68" s="17"/>
      <c r="Q68" s="17">
        <v>113242</v>
      </c>
      <c r="R68" s="17">
        <f>VLOOKUP(R7,[10]Sheet1!$A$11:$D$62,4,)</f>
        <v>109383</v>
      </c>
      <c r="S68" s="17">
        <f>Q68-R68</f>
        <v>3859</v>
      </c>
      <c r="T68" s="17">
        <f>S68/R68*100</f>
        <v>3.5279705255844145</v>
      </c>
      <c r="U68" s="17"/>
      <c r="V68" s="17">
        <v>123243</v>
      </c>
      <c r="W68" s="17">
        <f>VLOOKUP(W7,[10]Sheet1!$A$11:$D$62,4,)</f>
        <v>118548</v>
      </c>
      <c r="X68" s="17">
        <f>V68-W68</f>
        <v>4695</v>
      </c>
      <c r="Y68" s="17">
        <f>X68/W68*100</f>
        <v>3.9604210952525558</v>
      </c>
      <c r="Z68" s="17"/>
      <c r="AA68" s="17">
        <v>233064</v>
      </c>
      <c r="AB68" s="17">
        <f>VLOOKUP(AB7,[10]Sheet1!$A$11:$D$62,4,)</f>
        <v>227644</v>
      </c>
      <c r="AC68" s="17">
        <f>AA68-AB68</f>
        <v>5420</v>
      </c>
      <c r="AD68" s="17">
        <f>AC68/AB68*100</f>
        <v>2.3809105445344483</v>
      </c>
      <c r="AE68" s="17"/>
      <c r="AF68" s="17">
        <v>77446</v>
      </c>
      <c r="AG68" s="17">
        <f>VLOOKUP(AG7,[10]Sheet1!$A$11:$D$62,4,)</f>
        <v>75566</v>
      </c>
      <c r="AH68" s="17">
        <f>AF68-AG68</f>
        <v>1880</v>
      </c>
      <c r="AI68" s="17">
        <f>AH68/AG68*100</f>
        <v>2.4878913797210389</v>
      </c>
      <c r="AJ68" s="17"/>
      <c r="AK68" s="17">
        <v>186355</v>
      </c>
      <c r="AL68" s="17">
        <f>VLOOKUP(AL7,[10]Sheet1!$A$11:$D$62,4,)</f>
        <v>181340</v>
      </c>
      <c r="AM68" s="17">
        <f>AK68-AL68</f>
        <v>5015</v>
      </c>
      <c r="AN68" s="17">
        <f>AM68/AL68*100</f>
        <v>2.7655233263482959</v>
      </c>
      <c r="AO68" s="17"/>
      <c r="AP68" s="17">
        <v>26700</v>
      </c>
      <c r="AQ68" s="17">
        <f>VLOOKUP(AQ7,[10]Sheet1!$A$11:$D$62,4,)</f>
        <v>25566</v>
      </c>
      <c r="AR68" s="17">
        <f>AP68-AQ68</f>
        <v>1134</v>
      </c>
      <c r="AS68" s="17">
        <f>AR68/AQ68*100</f>
        <v>4.4355785026988972</v>
      </c>
      <c r="AT68" s="17"/>
      <c r="AU68" s="17">
        <v>41859</v>
      </c>
      <c r="AV68" s="17">
        <f>VLOOKUP(AV7,[10]Sheet1!$A$11:$D$62,4,)</f>
        <v>40435</v>
      </c>
      <c r="AW68" s="17">
        <f>AU68-AV68</f>
        <v>1424</v>
      </c>
      <c r="AX68" s="17">
        <f>AW68/AV68*100</f>
        <v>3.5217014962285154</v>
      </c>
      <c r="AY68" s="17"/>
      <c r="AZ68" s="17">
        <v>195957</v>
      </c>
      <c r="BA68" s="17">
        <v>188087</v>
      </c>
      <c r="BB68" s="17">
        <f>AZ68-BA68</f>
        <v>7870</v>
      </c>
      <c r="BC68" s="17">
        <f>BB68/BA68*100</f>
        <v>4.1842338917628545</v>
      </c>
      <c r="BD68" s="17"/>
      <c r="BE68" s="17">
        <v>121689</v>
      </c>
      <c r="BF68" s="17">
        <f>VLOOKUP(BF7,[10]Sheet1!$A$11:$D$62,4,)</f>
        <v>117840</v>
      </c>
      <c r="BG68" s="17">
        <f>BE68-BF68</f>
        <v>3849</v>
      </c>
      <c r="BH68" s="17">
        <f>BG68/BF68*100</f>
        <v>3.2662932790224031</v>
      </c>
      <c r="BI68" s="17"/>
      <c r="BJ68" s="17">
        <v>76427</v>
      </c>
      <c r="BK68" s="17">
        <f>VLOOKUP(BK7,[10]Sheet1!$A$11:$D$62,4,)</f>
        <v>75179</v>
      </c>
      <c r="BL68" s="17">
        <f>BJ68-BK68</f>
        <v>1248</v>
      </c>
      <c r="BM68" s="17">
        <f>BL68/BK68*100</f>
        <v>1.6600380425384749</v>
      </c>
      <c r="BN68" s="17"/>
      <c r="BO68" s="17">
        <v>91033</v>
      </c>
      <c r="BP68" s="17">
        <f>VLOOKUP(BP7,[10]Sheet1!$A$11:$D$62,4,)</f>
        <v>88059</v>
      </c>
      <c r="BQ68" s="17">
        <f>BO68-BP68</f>
        <v>2974</v>
      </c>
      <c r="BR68" s="17">
        <f>BQ68/BP68*100</f>
        <v>3.3772811410531576</v>
      </c>
      <c r="BS68" s="17"/>
      <c r="BT68" s="17">
        <f>+B68+G68+L68+Q68+V68+AA68+AF68+AK68+AP68+AU68+AZ68+BE68+BJ68+BO68</f>
        <v>1596066</v>
      </c>
      <c r="BU68" s="17">
        <f>+C68+H68+M68+R68+W68+AB68+AG68+AL68+AQ68+AV68+BA68+BF68+BK68+BP68</f>
        <v>1548506</v>
      </c>
      <c r="BV68" s="17">
        <f>BT68-BU68</f>
        <v>47560</v>
      </c>
      <c r="BW68" s="17">
        <f>BV68/BU68*100</f>
        <v>3.0713474794414748</v>
      </c>
    </row>
    <row r="69" spans="1:75" s="19" customFormat="1" ht="15" customHeight="1" x14ac:dyDescent="0.25">
      <c r="A69" s="16" t="s">
        <v>72</v>
      </c>
      <c r="B69" s="17">
        <v>144</v>
      </c>
      <c r="C69" s="17">
        <v>135</v>
      </c>
      <c r="D69" s="17">
        <f>B69-C69</f>
        <v>9</v>
      </c>
      <c r="E69" s="17">
        <f>D69/C69*100</f>
        <v>6.666666666666667</v>
      </c>
      <c r="F69" s="17"/>
      <c r="G69" s="17">
        <v>194</v>
      </c>
      <c r="H69" s="17">
        <v>201</v>
      </c>
      <c r="I69" s="17">
        <f>G69-H69</f>
        <v>-7</v>
      </c>
      <c r="J69" s="17">
        <f>I69/H69*100</f>
        <v>-3.4825870646766171</v>
      </c>
      <c r="K69" s="17"/>
      <c r="L69" s="17">
        <v>238</v>
      </c>
      <c r="M69" s="17">
        <v>237</v>
      </c>
      <c r="N69" s="17">
        <f>L69-M69</f>
        <v>1</v>
      </c>
      <c r="O69" s="17">
        <f>N69/M69*100</f>
        <v>0.42194092827004215</v>
      </c>
      <c r="P69" s="17"/>
      <c r="Q69" s="17">
        <v>235</v>
      </c>
      <c r="R69" s="17">
        <v>236</v>
      </c>
      <c r="S69" s="17">
        <f>Q69-R69</f>
        <v>-1</v>
      </c>
      <c r="T69" s="17">
        <f>S69/R69*100</f>
        <v>-0.42372881355932202</v>
      </c>
      <c r="U69" s="17"/>
      <c r="V69" s="17">
        <v>193</v>
      </c>
      <c r="W69" s="17">
        <v>194</v>
      </c>
      <c r="X69" s="17">
        <f>V69-W69</f>
        <v>-1</v>
      </c>
      <c r="Y69" s="17">
        <f>X69/W69*100</f>
        <v>-0.51546391752577314</v>
      </c>
      <c r="Z69" s="17"/>
      <c r="AA69" s="17">
        <v>521</v>
      </c>
      <c r="AB69" s="17">
        <v>507</v>
      </c>
      <c r="AC69" s="17">
        <f>AA69-AB69</f>
        <v>14</v>
      </c>
      <c r="AD69" s="17">
        <f>AC69/AB69*100</f>
        <v>2.7613412228796843</v>
      </c>
      <c r="AE69" s="17"/>
      <c r="AF69" s="17">
        <v>200</v>
      </c>
      <c r="AG69" s="17">
        <v>200</v>
      </c>
      <c r="AH69" s="17">
        <f>AF69-AG69</f>
        <v>0</v>
      </c>
      <c r="AI69" s="17">
        <f>AH69/AG69*100</f>
        <v>0</v>
      </c>
      <c r="AJ69" s="17"/>
      <c r="AK69" s="17">
        <v>324</v>
      </c>
      <c r="AL69" s="17">
        <v>327</v>
      </c>
      <c r="AM69" s="17">
        <f>AK69-AL69</f>
        <v>-3</v>
      </c>
      <c r="AN69" s="17">
        <f>AM69/AL69*100</f>
        <v>-0.91743119266055051</v>
      </c>
      <c r="AO69" s="17"/>
      <c r="AP69" s="17">
        <v>59</v>
      </c>
      <c r="AQ69" s="17">
        <v>58</v>
      </c>
      <c r="AR69" s="17">
        <f>AP69-AQ69</f>
        <v>1</v>
      </c>
      <c r="AS69" s="17">
        <f>AR69/AQ69*100</f>
        <v>1.7241379310344827</v>
      </c>
      <c r="AT69" s="17"/>
      <c r="AU69" s="17">
        <v>151</v>
      </c>
      <c r="AV69" s="17">
        <v>147</v>
      </c>
      <c r="AW69" s="17">
        <f>AU69-AV69</f>
        <v>4</v>
      </c>
      <c r="AX69" s="17">
        <f>AW69/AV69*100</f>
        <v>2.7210884353741496</v>
      </c>
      <c r="AY69" s="17"/>
      <c r="AZ69" s="17">
        <v>338</v>
      </c>
      <c r="BA69" s="17">
        <f>VLOOKUP(BA7,[10]Sheet1!$A$11:$D$62,3,)</f>
        <v>363</v>
      </c>
      <c r="BB69" s="17">
        <f>AZ69-BA69</f>
        <v>-25</v>
      </c>
      <c r="BC69" s="17">
        <f>BB69/BA69*100</f>
        <v>-6.887052341597796</v>
      </c>
      <c r="BD69" s="17"/>
      <c r="BE69" s="17">
        <v>199</v>
      </c>
      <c r="BF69" s="17">
        <v>191</v>
      </c>
      <c r="BG69" s="17">
        <f>BE69-BF69</f>
        <v>8</v>
      </c>
      <c r="BH69" s="17">
        <f>BG69/BF69*100</f>
        <v>4.1884816753926701</v>
      </c>
      <c r="BI69" s="17"/>
      <c r="BJ69" s="17">
        <v>143</v>
      </c>
      <c r="BK69" s="17">
        <v>152</v>
      </c>
      <c r="BL69" s="17">
        <f>BJ69-BK69</f>
        <v>-9</v>
      </c>
      <c r="BM69" s="17">
        <f>BL69/BK69*100</f>
        <v>-5.9210526315789469</v>
      </c>
      <c r="BN69" s="17"/>
      <c r="BO69" s="17">
        <v>198</v>
      </c>
      <c r="BP69" s="17">
        <v>200</v>
      </c>
      <c r="BQ69" s="17">
        <f>BO69-BP69</f>
        <v>-2</v>
      </c>
      <c r="BR69" s="17">
        <f>BQ69/BP69*100</f>
        <v>-1</v>
      </c>
      <c r="BS69" s="17"/>
      <c r="BT69" s="17">
        <f>+B69+G69+L69+Q69+V69+AA69+AF69+AK69+AP69+AU69+AZ69+BE69+BJ69+BO69</f>
        <v>3137</v>
      </c>
      <c r="BU69" s="17">
        <f>+C69+H69+M69+R69+W69+AB69+AG69+AL69+AQ69+AV69+BA69+BF69+BK69+BP69</f>
        <v>3148</v>
      </c>
      <c r="BV69" s="17">
        <f>BT69-BU69</f>
        <v>-11</v>
      </c>
      <c r="BW69" s="17">
        <f>BV69/BU69*100</f>
        <v>-0.34942820838627703</v>
      </c>
    </row>
    <row r="70" spans="1:75" s="19" customFormat="1" ht="15" customHeight="1" x14ac:dyDescent="0.25">
      <c r="A70" s="16" t="s">
        <v>73</v>
      </c>
      <c r="B70" s="17">
        <f>B68/B69</f>
        <v>420.81944444444446</v>
      </c>
      <c r="C70" s="17">
        <f>C68/C69</f>
        <v>435.34074074074073</v>
      </c>
      <c r="D70" s="17">
        <f>B70-C70</f>
        <v>-14.521296296296271</v>
      </c>
      <c r="E70" s="17">
        <f>D70/C70*100</f>
        <v>-3.3356162052713016</v>
      </c>
      <c r="F70" s="17"/>
      <c r="G70" s="17">
        <f>G68/G69</f>
        <v>513.85567010309273</v>
      </c>
      <c r="H70" s="17">
        <f>H68/H69</f>
        <v>484.8805970149254</v>
      </c>
      <c r="I70" s="17">
        <f>G70-H70</f>
        <v>28.975073088167335</v>
      </c>
      <c r="J70" s="17">
        <f>I70/H70*100</f>
        <v>5.9757130449324691</v>
      </c>
      <c r="K70" s="17"/>
      <c r="L70" s="17">
        <f>L68/L69</f>
        <v>625.06302521008399</v>
      </c>
      <c r="M70" s="17">
        <f>M68/M69</f>
        <v>610.24050632911394</v>
      </c>
      <c r="N70" s="17">
        <f>L70-M70</f>
        <v>14.822518880970051</v>
      </c>
      <c r="O70" s="17">
        <f>N70/M70*100</f>
        <v>2.4289634541198408</v>
      </c>
      <c r="P70" s="17"/>
      <c r="Q70" s="17">
        <f>Q68/Q69</f>
        <v>481.88085106382977</v>
      </c>
      <c r="R70" s="17">
        <f>R68/R69</f>
        <v>463.48728813559325</v>
      </c>
      <c r="S70" s="17">
        <f>Q70-R70</f>
        <v>18.39356292823652</v>
      </c>
      <c r="T70" s="17">
        <f>S70/R70*100</f>
        <v>3.9685150810124226</v>
      </c>
      <c r="U70" s="17"/>
      <c r="V70" s="17">
        <f>V68/V69</f>
        <v>638.56476683937819</v>
      </c>
      <c r="W70" s="17">
        <f>W68/W69</f>
        <v>611.07216494845363</v>
      </c>
      <c r="X70" s="17">
        <f>V70-W70</f>
        <v>27.492601890924561</v>
      </c>
      <c r="Y70" s="17">
        <f>X70/W70*100</f>
        <v>4.4990761268341641</v>
      </c>
      <c r="Z70" s="17"/>
      <c r="AA70" s="17">
        <f>AA68/AA69</f>
        <v>447.33973128598848</v>
      </c>
      <c r="AB70" s="17">
        <f>AB68/AB69</f>
        <v>449.00197238658779</v>
      </c>
      <c r="AC70" s="17">
        <f>AA70-AB70</f>
        <v>-1.6622411005993172</v>
      </c>
      <c r="AD70" s="17">
        <f>AC70/AB70*100</f>
        <v>-0.37020797297704033</v>
      </c>
      <c r="AE70" s="17"/>
      <c r="AF70" s="17">
        <f>AF68/AF69</f>
        <v>387.23</v>
      </c>
      <c r="AG70" s="17">
        <f>AG68/AG69</f>
        <v>377.83</v>
      </c>
      <c r="AH70" s="17">
        <f>AF70-AG70</f>
        <v>9.4000000000000341</v>
      </c>
      <c r="AI70" s="17">
        <f>AH70/AG70*100</f>
        <v>2.4878913797210478</v>
      </c>
      <c r="AJ70" s="17"/>
      <c r="AK70" s="17">
        <f>AK68/AK69</f>
        <v>575.16975308641975</v>
      </c>
      <c r="AL70" s="17">
        <f>AL68/AL69</f>
        <v>554.55657492354737</v>
      </c>
      <c r="AM70" s="17">
        <f>AK70-AL70</f>
        <v>20.613178162872373</v>
      </c>
      <c r="AN70" s="17">
        <f>AM70/AL70*100</f>
        <v>3.7170559497404136</v>
      </c>
      <c r="AO70" s="17"/>
      <c r="AP70" s="17">
        <f>AP68/AP69</f>
        <v>452.54237288135596</v>
      </c>
      <c r="AQ70" s="17">
        <f>AQ68/AQ69</f>
        <v>440.79310344827587</v>
      </c>
      <c r="AR70" s="17">
        <f>AP70-AQ70</f>
        <v>11.749269433080087</v>
      </c>
      <c r="AS70" s="17">
        <f>AR70/AQ70*100</f>
        <v>2.6654839518056992</v>
      </c>
      <c r="AT70" s="17"/>
      <c r="AU70" s="17">
        <f>AU68/AU69</f>
        <v>277.21192052980132</v>
      </c>
      <c r="AV70" s="17">
        <f>AV68/AV69</f>
        <v>275.06802721088434</v>
      </c>
      <c r="AW70" s="17">
        <f>AU70-AV70</f>
        <v>2.1438933189169802</v>
      </c>
      <c r="AX70" s="17">
        <f>AW70/AV70*100</f>
        <v>0.77940476785160406</v>
      </c>
      <c r="AY70" s="17"/>
      <c r="AZ70" s="17">
        <f>AZ68/AZ69</f>
        <v>579.75443786982248</v>
      </c>
      <c r="BA70" s="17">
        <f>BA68/BA69</f>
        <v>518.1460055096419</v>
      </c>
      <c r="BB70" s="17">
        <f>AZ70-BA70</f>
        <v>61.608432360180586</v>
      </c>
      <c r="BC70" s="17">
        <f>BB70/BA70*100</f>
        <v>11.890168351212765</v>
      </c>
      <c r="BD70" s="17"/>
      <c r="BE70" s="17">
        <f>BE68/BE69</f>
        <v>611.5025125628141</v>
      </c>
      <c r="BF70" s="17">
        <f>BF68/BF69</f>
        <v>616.96335078534037</v>
      </c>
      <c r="BG70" s="17">
        <f>BE70-BF70</f>
        <v>-5.4608382225262631</v>
      </c>
      <c r="BH70" s="17">
        <f>BG70/BF70*100</f>
        <v>-0.88511549601367634</v>
      </c>
      <c r="BI70" s="17"/>
      <c r="BJ70" s="17">
        <f>BJ68/BJ69</f>
        <v>534.4545454545455</v>
      </c>
      <c r="BK70" s="17">
        <f>BK68/BK69</f>
        <v>494.5986842105263</v>
      </c>
      <c r="BL70" s="17">
        <f>BJ70-BK70</f>
        <v>39.855861244019195</v>
      </c>
      <c r="BM70" s="17">
        <f>BL70/BK70*100</f>
        <v>8.0582222550059424</v>
      </c>
      <c r="BN70" s="17"/>
      <c r="BO70" s="17">
        <f>BO68/BO69</f>
        <v>459.76262626262627</v>
      </c>
      <c r="BP70" s="17">
        <f>BP68/BP69</f>
        <v>440.29500000000002</v>
      </c>
      <c r="BQ70" s="17">
        <f>BO70-BP70</f>
        <v>19.467626262626254</v>
      </c>
      <c r="BR70" s="17">
        <f>BQ70/BP70*100</f>
        <v>4.4214961020738945</v>
      </c>
      <c r="BS70" s="17"/>
      <c r="BT70" s="17">
        <f>BT68/BT69</f>
        <v>508.78737647433854</v>
      </c>
      <c r="BU70" s="17">
        <f>BU68/BU69</f>
        <v>491.90152477763661</v>
      </c>
      <c r="BV70" s="17">
        <f>BT70-BU70</f>
        <v>16.885851696701934</v>
      </c>
      <c r="BW70" s="17">
        <f>BV70/BU70*100</f>
        <v>3.4327707571825803</v>
      </c>
    </row>
    <row r="71" spans="1:75" s="19" customFormat="1" ht="15" customHeight="1" x14ac:dyDescent="0.25">
      <c r="A71" s="16" t="s">
        <v>74</v>
      </c>
      <c r="B71" s="17">
        <f>(1000*B24)/B68</f>
        <v>980.94627495956968</v>
      </c>
      <c r="C71" s="17">
        <f>(1000*C24)/C68</f>
        <v>846.20456500655098</v>
      </c>
      <c r="D71" s="17">
        <f>B71-C71</f>
        <v>134.7417099530187</v>
      </c>
      <c r="E71" s="17">
        <f>D71/C71*100</f>
        <v>15.923065831247976</v>
      </c>
      <c r="F71" s="17"/>
      <c r="G71" s="17">
        <f>(1000*G24)/G68</f>
        <v>1369.7110369352376</v>
      </c>
      <c r="H71" s="17">
        <f>(1000*H24)/H68</f>
        <v>1223.500683965894</v>
      </c>
      <c r="I71" s="17">
        <f>G71-H71</f>
        <v>146.2103529693436</v>
      </c>
      <c r="J71" s="17">
        <f>I71/H71*100</f>
        <v>11.950165201004442</v>
      </c>
      <c r="K71" s="17"/>
      <c r="L71" s="17">
        <f>(1000*L24)/L68</f>
        <v>1201.721621483548</v>
      </c>
      <c r="M71" s="17">
        <f>(1000*M24)/M68</f>
        <v>1072.9928594937323</v>
      </c>
      <c r="N71" s="17">
        <f>L71-M71</f>
        <v>128.72876198981567</v>
      </c>
      <c r="O71" s="17">
        <f>N71/M71*100</f>
        <v>11.997168559961661</v>
      </c>
      <c r="P71" s="17"/>
      <c r="Q71" s="17">
        <f>(1000*Q24)/Q68</f>
        <v>1815.1983059288957</v>
      </c>
      <c r="R71" s="17">
        <f>(1000*R24)/R68</f>
        <v>1563.0888378450034</v>
      </c>
      <c r="S71" s="17">
        <f>Q71-R71</f>
        <v>252.10946808389235</v>
      </c>
      <c r="T71" s="17">
        <f>S71/R71*100</f>
        <v>16.128927670641559</v>
      </c>
      <c r="U71" s="17"/>
      <c r="V71" s="17">
        <f>(1000*V24)/V68</f>
        <v>1311.8406439310957</v>
      </c>
      <c r="W71" s="17">
        <f>(1000*W24)/W68</f>
        <v>1281.8646966629551</v>
      </c>
      <c r="X71" s="17">
        <f>V71-W71</f>
        <v>29.975947268140544</v>
      </c>
      <c r="Y71" s="17">
        <f>X71/W71*100</f>
        <v>2.3384642190533951</v>
      </c>
      <c r="Z71" s="17"/>
      <c r="AA71" s="17">
        <f>(1000*AA24)/AA68</f>
        <v>1378.2255883791574</v>
      </c>
      <c r="AB71" s="17">
        <f>(1000*AB24)/AB68</f>
        <v>1311.5237612236651</v>
      </c>
      <c r="AC71" s="17">
        <f>AA71-AB71</f>
        <v>66.70182715549231</v>
      </c>
      <c r="AD71" s="17">
        <f>AC71/AB71*100</f>
        <v>5.0858268166837339</v>
      </c>
      <c r="AE71" s="17"/>
      <c r="AF71" s="17">
        <f>(1000*AF24)/AF68</f>
        <v>1445.8096849417661</v>
      </c>
      <c r="AG71" s="17">
        <f>(1000*AG24)/AG68</f>
        <v>1280.4345036127359</v>
      </c>
      <c r="AH71" s="17">
        <f>AF71-AG71</f>
        <v>165.37518132903028</v>
      </c>
      <c r="AI71" s="17">
        <f>(1000*AI24)/AI68</f>
        <v>6320.5203361160357</v>
      </c>
      <c r="AJ71" s="17"/>
      <c r="AK71" s="17">
        <f>(1000*AK24)/AK68</f>
        <v>1533.9261777789707</v>
      </c>
      <c r="AL71" s="17">
        <f>(1000*AL24)/AL68</f>
        <v>1490.5164599095619</v>
      </c>
      <c r="AM71" s="17">
        <f>AK71-AL71</f>
        <v>43.409717869408723</v>
      </c>
      <c r="AN71" s="17">
        <f>AM71/AL71*100</f>
        <v>2.912394397311294</v>
      </c>
      <c r="AO71" s="17"/>
      <c r="AP71" s="17">
        <f>(1000*AP24)/AP68</f>
        <v>1225.2534415730338</v>
      </c>
      <c r="AQ71" s="17">
        <f>(1000*AQ24)/AQ68</f>
        <v>1346.6828983806618</v>
      </c>
      <c r="AR71" s="17">
        <f>AP71-AQ71</f>
        <v>-121.42945680762796</v>
      </c>
      <c r="AS71" s="17">
        <f>AR71/AQ71*100</f>
        <v>-9.0169301885130171</v>
      </c>
      <c r="AT71" s="17"/>
      <c r="AU71" s="17">
        <f>(1000*AU24)/AU68</f>
        <v>1315.2631350486158</v>
      </c>
      <c r="AV71" s="17">
        <f>(1000*AV24)/AV68</f>
        <v>1243.5763506862866</v>
      </c>
      <c r="AW71" s="17">
        <f>AU71-AV71</f>
        <v>71.686784362329263</v>
      </c>
      <c r="AX71" s="17">
        <f>AW71/AV71*100</f>
        <v>5.7645663913412166</v>
      </c>
      <c r="AY71" s="17"/>
      <c r="AZ71" s="17">
        <f>(1000*AZ24)/AZ68</f>
        <v>983.45090734191683</v>
      </c>
      <c r="BA71" s="17">
        <f>(1000*BA24)/BA68</f>
        <v>1086.3605568167923</v>
      </c>
      <c r="BB71" s="17">
        <f>AZ71-BA71</f>
        <v>-102.90964947487544</v>
      </c>
      <c r="BC71" s="17">
        <f>BB71/BA71*100</f>
        <v>-9.4728816164328471</v>
      </c>
      <c r="BD71" s="17"/>
      <c r="BE71" s="17">
        <f>(1000*BE24)/BE68</f>
        <v>1681.7892263885806</v>
      </c>
      <c r="BF71" s="17">
        <f>(1000*BF24)/BF68</f>
        <v>1378.1743526816022</v>
      </c>
      <c r="BG71" s="17">
        <f>BE71-BF71</f>
        <v>303.61487370697841</v>
      </c>
      <c r="BH71" s="17">
        <f>BG71/BF71*100</f>
        <v>22.030222309406316</v>
      </c>
      <c r="BI71" s="17"/>
      <c r="BJ71" s="17">
        <f>(1000*BJ24)/BJ68</f>
        <v>1430.5970683135542</v>
      </c>
      <c r="BK71" s="17">
        <f>(1000*BK24)/BK68</f>
        <v>1367.0234819563973</v>
      </c>
      <c r="BL71" s="17">
        <f>BJ71-BK71</f>
        <v>63.573586357156955</v>
      </c>
      <c r="BM71" s="17">
        <f>BL71/BK71*100</f>
        <v>4.6505116551600469</v>
      </c>
      <c r="BN71" s="17"/>
      <c r="BO71" s="17">
        <f>(1000*BO24)/BO68</f>
        <v>1385.8598258873155</v>
      </c>
      <c r="BP71" s="17">
        <f>(1000*BP24)/BP68</f>
        <v>1200.7394906823833</v>
      </c>
      <c r="BQ71" s="17">
        <f>BO71-BP71</f>
        <v>185.12033520493219</v>
      </c>
      <c r="BR71" s="17">
        <f>BQ71/BP71*100</f>
        <v>15.417193874395505</v>
      </c>
      <c r="BS71" s="17"/>
      <c r="BT71" s="17">
        <f>(1000*BT24)/BT68</f>
        <v>1366.9041877215604</v>
      </c>
      <c r="BU71" s="17">
        <f>(1000*BU24)/BU68</f>
        <v>1273.9121441182663</v>
      </c>
      <c r="BV71" s="17">
        <f>BT71-BU71</f>
        <v>92.992043603294178</v>
      </c>
      <c r="BW71" s="17">
        <f>BV71/BU71*100</f>
        <v>7.2997218868384586</v>
      </c>
    </row>
    <row r="72" spans="1:75" s="19" customFormat="1" ht="18" customHeight="1" x14ac:dyDescent="0.25">
      <c r="A72" s="19" t="s">
        <v>75</v>
      </c>
      <c r="B72" s="17">
        <v>13888</v>
      </c>
      <c r="C72" s="17">
        <f>VLOOKUP(C7,[8]Sheet1!$A$13:$G$55,7,)</f>
        <v>13452</v>
      </c>
      <c r="D72" s="17">
        <f>B72-C72</f>
        <v>436</v>
      </c>
      <c r="E72" s="17">
        <f>D72/C72*100</f>
        <v>3.2411537317870951</v>
      </c>
      <c r="F72" s="17"/>
      <c r="G72" s="17">
        <v>50680</v>
      </c>
      <c r="H72" s="17">
        <f>VLOOKUP(H7,[8]Sheet1!$A$13:$G$55,7,)</f>
        <v>46009.599999999999</v>
      </c>
      <c r="I72" s="17">
        <f>G72-H72</f>
        <v>4670.4000000000015</v>
      </c>
      <c r="J72" s="17">
        <f>I72/H72*100</f>
        <v>10.150925024342749</v>
      </c>
      <c r="K72" s="17"/>
      <c r="L72" s="17">
        <v>64167.18099999999</v>
      </c>
      <c r="M72" s="17">
        <f>VLOOKUP(M7,[8]Sheet1!$A$13:$G$55,7,)</f>
        <v>56859.57</v>
      </c>
      <c r="N72" s="17">
        <f>L72-M72</f>
        <v>7307.6109999999899</v>
      </c>
      <c r="O72" s="17">
        <f>N72/M72*100</f>
        <v>12.852033527513468</v>
      </c>
      <c r="P72" s="17"/>
      <c r="Q72" s="17">
        <v>62866.998000000007</v>
      </c>
      <c r="R72" s="17">
        <f>VLOOKUP(R7,[8]Sheet1!$A$13:$G$55,7,)</f>
        <v>57219.12</v>
      </c>
      <c r="S72" s="17">
        <f>Q72-R72</f>
        <v>5647.8780000000042</v>
      </c>
      <c r="T72" s="17">
        <f>S72/R72*100</f>
        <v>9.8706131796504444</v>
      </c>
      <c r="U72" s="17"/>
      <c r="V72" s="17">
        <v>90715</v>
      </c>
      <c r="W72" s="17">
        <f>VLOOKUP(W7,[8]Sheet1!$A$13:$G$55,7,)</f>
        <v>85779</v>
      </c>
      <c r="X72" s="17">
        <f>V72-W72</f>
        <v>4936</v>
      </c>
      <c r="Y72" s="17">
        <f>X72/W72*100</f>
        <v>5.7543221534408193</v>
      </c>
      <c r="Z72" s="17"/>
      <c r="AA72" s="17">
        <v>140043.93700000001</v>
      </c>
      <c r="AB72" s="17">
        <f>VLOOKUP(AB7,[8]Sheet1!$A$13:$G$55,7,)</f>
        <v>136291.17000000001</v>
      </c>
      <c r="AC72" s="17">
        <f>AA72-AB72</f>
        <v>3752.7669999999925</v>
      </c>
      <c r="AD72" s="17">
        <f>AC72/AB72*100</f>
        <v>2.7534923942614862</v>
      </c>
      <c r="AE72" s="17"/>
      <c r="AF72" s="17">
        <v>51444</v>
      </c>
      <c r="AG72" s="17">
        <f>VLOOKUP(AG7,[8]Sheet1!$A$13:$G$55,7,)</f>
        <v>50823</v>
      </c>
      <c r="AH72" s="17">
        <f>AF72-AG72</f>
        <v>621</v>
      </c>
      <c r="AI72" s="17">
        <f>AH72/AG72*100</f>
        <v>1.2218877279971667</v>
      </c>
      <c r="AJ72" s="17"/>
      <c r="AK72" s="17">
        <v>153201.77266666669</v>
      </c>
      <c r="AL72" s="17">
        <f>VLOOKUP(AL7,[8]Sheet1!$A$13:$G$55,7,)</f>
        <v>126991.45</v>
      </c>
      <c r="AM72" s="17">
        <f>AK72-AL72</f>
        <v>26210.322666666689</v>
      </c>
      <c r="AN72" s="17">
        <f>AM72/AL72*100</f>
        <v>20.639438849360875</v>
      </c>
      <c r="AO72" s="17"/>
      <c r="AP72" s="17">
        <v>16224.44</v>
      </c>
      <c r="AQ72" s="17">
        <f>VLOOKUP(AQ7,[8]Sheet1!$A$13:$G$55,7,)</f>
        <v>14050.13</v>
      </c>
      <c r="AR72" s="17">
        <f>AP72-AQ72</f>
        <v>2174.3100000000013</v>
      </c>
      <c r="AS72" s="17">
        <f>AR72/AQ72*100</f>
        <v>15.475372825731872</v>
      </c>
      <c r="AT72" s="17"/>
      <c r="AU72" s="17">
        <v>24042.48</v>
      </c>
      <c r="AV72" s="17">
        <f>VLOOKUP(AV7,[8]Sheet1!$A$13:$G$55,7,)</f>
        <v>24641.05</v>
      </c>
      <c r="AW72" s="17">
        <f>AU72-AV72</f>
        <v>-598.56999999999971</v>
      </c>
      <c r="AX72" s="17">
        <f>AW72/AV72*100</f>
        <v>-2.4291578483871414</v>
      </c>
      <c r="AY72" s="17"/>
      <c r="AZ72" s="17">
        <v>73120.077117394248</v>
      </c>
      <c r="BA72" s="17">
        <f>VLOOKUP(BA7,[8]Sheet1!$A$13:$G$55,7,)</f>
        <v>70038.62</v>
      </c>
      <c r="BB72" s="17">
        <f>AZ72-BA72</f>
        <v>3081.4571173942531</v>
      </c>
      <c r="BC72" s="17">
        <f>BB72/BA72*100</f>
        <v>4.3996542441787874</v>
      </c>
      <c r="BD72" s="17"/>
      <c r="BE72" s="17">
        <v>77095.199999999997</v>
      </c>
      <c r="BF72" s="17">
        <f>VLOOKUP(BF7,[8]Sheet1!$A$13:$G$55,7,)</f>
        <v>73311.839999999997</v>
      </c>
      <c r="BG72" s="17">
        <f>BE72-BF72</f>
        <v>3783.3600000000006</v>
      </c>
      <c r="BH72" s="17">
        <f>BG72/BF72*100</f>
        <v>5.1606398093404842</v>
      </c>
      <c r="BI72" s="17"/>
      <c r="BJ72" s="17">
        <v>29343.211912348113</v>
      </c>
      <c r="BK72" s="17">
        <f>VLOOKUP(BK7,[8]Sheet1!$A$13:$G$55,7,)</f>
        <v>28238.78</v>
      </c>
      <c r="BL72" s="17">
        <f>BJ72-BK72</f>
        <v>1104.4319123481146</v>
      </c>
      <c r="BM72" s="17">
        <f>BL72/BK72*100</f>
        <v>3.9110468382420014</v>
      </c>
      <c r="BN72" s="17"/>
      <c r="BO72" s="17">
        <v>36644.439666666665</v>
      </c>
      <c r="BP72" s="17">
        <f>VLOOKUP(BP7,[8]Sheet1!$A$13:$G$55,7,)</f>
        <v>34115.26</v>
      </c>
      <c r="BQ72" s="17">
        <f>BO72-BP72</f>
        <v>2529.1796666666633</v>
      </c>
      <c r="BR72" s="17">
        <f>BQ72/BP72*100</f>
        <v>7.4136315146555036</v>
      </c>
      <c r="BS72" s="17"/>
      <c r="BT72" s="17">
        <f>+B72+G72+L72+Q72+V72+AA72+AF72+AK72+AP72+AU72+AZ72+BE72+BJ72+BO72</f>
        <v>883476.73736307572</v>
      </c>
      <c r="BU72" s="17">
        <f>+C72+H72+M72+R72+W72+AB72+AG72+AL72+AQ72+AV72+BA72+BF72+BK72+BP72</f>
        <v>817820.59000000008</v>
      </c>
      <c r="BV72" s="17">
        <f>BT72-BU72</f>
        <v>65656.147363075637</v>
      </c>
      <c r="BW72" s="17">
        <f>BV72/BU72*100</f>
        <v>8.0281846857237529</v>
      </c>
    </row>
    <row r="73" spans="1:75" x14ac:dyDescent="0.25">
      <c r="A73" s="5" t="s">
        <v>76</v>
      </c>
      <c r="B73" s="40" t="s">
        <v>77</v>
      </c>
      <c r="C73" s="40"/>
      <c r="D73" s="40"/>
      <c r="E73" s="40"/>
      <c r="F73" s="21" t="s">
        <v>1</v>
      </c>
      <c r="G73" s="40" t="s">
        <v>78</v>
      </c>
      <c r="H73" s="40"/>
      <c r="I73" s="40"/>
      <c r="J73" s="40"/>
      <c r="K73" s="26"/>
      <c r="L73" s="40" t="s">
        <v>78</v>
      </c>
      <c r="M73" s="40"/>
      <c r="N73" s="40"/>
      <c r="O73" s="40"/>
      <c r="P73" s="21"/>
      <c r="Q73" s="40" t="s">
        <v>78</v>
      </c>
      <c r="R73" s="40"/>
      <c r="S73" s="40"/>
      <c r="T73" s="40"/>
      <c r="U73" s="26"/>
      <c r="V73" s="40" t="s">
        <v>78</v>
      </c>
      <c r="W73" s="40"/>
      <c r="X73" s="40"/>
      <c r="Y73" s="40"/>
      <c r="Z73" s="26"/>
      <c r="AA73" s="40" t="s">
        <v>78</v>
      </c>
      <c r="AB73" s="40"/>
      <c r="AC73" s="40"/>
      <c r="AD73" s="40"/>
      <c r="AE73" s="21"/>
      <c r="AF73" s="40" t="s">
        <v>78</v>
      </c>
      <c r="AG73" s="40"/>
      <c r="AH73" s="40"/>
      <c r="AI73" s="40"/>
      <c r="AJ73" s="26"/>
      <c r="AK73" s="40" t="s">
        <v>78</v>
      </c>
      <c r="AL73" s="40"/>
      <c r="AM73" s="40"/>
      <c r="AN73" s="40"/>
      <c r="AO73" s="21"/>
      <c r="AP73" s="40" t="s">
        <v>79</v>
      </c>
      <c r="AQ73" s="40"/>
      <c r="AR73" s="40"/>
      <c r="AS73" s="40"/>
      <c r="AT73" s="21"/>
      <c r="AU73" s="40" t="s">
        <v>77</v>
      </c>
      <c r="AV73" s="40"/>
      <c r="AW73" s="40"/>
      <c r="AX73" s="40"/>
      <c r="AY73" s="26"/>
      <c r="AZ73" s="40" t="s">
        <v>78</v>
      </c>
      <c r="BA73" s="40"/>
      <c r="BB73" s="40"/>
      <c r="BC73" s="40"/>
      <c r="BD73" s="21"/>
      <c r="BE73" s="40" t="s">
        <v>78</v>
      </c>
      <c r="BF73" s="40"/>
      <c r="BG73" s="40"/>
      <c r="BH73" s="40"/>
      <c r="BI73" s="26"/>
      <c r="BJ73" s="40" t="s">
        <v>78</v>
      </c>
      <c r="BK73" s="40"/>
      <c r="BL73" s="40"/>
      <c r="BM73" s="40"/>
      <c r="BN73" s="21"/>
      <c r="BO73" s="40" t="s">
        <v>78</v>
      </c>
      <c r="BP73" s="40"/>
      <c r="BQ73" s="40"/>
      <c r="BR73" s="40"/>
      <c r="BS73" s="21"/>
      <c r="BT73" s="21"/>
      <c r="BU73" s="21"/>
      <c r="BV73" s="21"/>
      <c r="BW73" s="21"/>
    </row>
    <row r="76" spans="1:75" x14ac:dyDescent="0.25">
      <c r="A76" s="2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AZ5:BC5"/>
    <mergeCell ref="BE5:BH5"/>
    <mergeCell ref="B5:E5"/>
    <mergeCell ref="G5:J5"/>
    <mergeCell ref="L5:O5"/>
    <mergeCell ref="Q5:T5"/>
    <mergeCell ref="V5:Y5"/>
    <mergeCell ref="AA5:AD5"/>
    <mergeCell ref="BJ6:BM6"/>
    <mergeCell ref="BO6:BR6"/>
    <mergeCell ref="BJ5:BM5"/>
    <mergeCell ref="BO5:BR5"/>
    <mergeCell ref="B6:E6"/>
    <mergeCell ref="G6:J6"/>
    <mergeCell ref="L6:O6"/>
    <mergeCell ref="Q6:T6"/>
    <mergeCell ref="V6:Y6"/>
    <mergeCell ref="AA6:AD6"/>
    <mergeCell ref="AF6:AI6"/>
    <mergeCell ref="AK6:AN6"/>
    <mergeCell ref="AF5:AI5"/>
    <mergeCell ref="AK5:AN5"/>
    <mergeCell ref="AP5:AS5"/>
    <mergeCell ref="AU5:AX5"/>
    <mergeCell ref="AC8:AD8"/>
    <mergeCell ref="AP6:AS6"/>
    <mergeCell ref="AU6:AX6"/>
    <mergeCell ref="AZ6:BC6"/>
    <mergeCell ref="BE6:BH6"/>
    <mergeCell ref="D8:E8"/>
    <mergeCell ref="I8:J8"/>
    <mergeCell ref="N8:O8"/>
    <mergeCell ref="S8:T8"/>
    <mergeCell ref="X8:Y8"/>
    <mergeCell ref="BL8:BM8"/>
    <mergeCell ref="BQ8:BR8"/>
    <mergeCell ref="BV8:BW8"/>
    <mergeCell ref="B73:E73"/>
    <mergeCell ref="G73:J73"/>
    <mergeCell ref="L73:O73"/>
    <mergeCell ref="Q73:T73"/>
    <mergeCell ref="V73:Y73"/>
    <mergeCell ref="AA73:AD73"/>
    <mergeCell ref="AF73:AI73"/>
    <mergeCell ref="AH8:AI8"/>
    <mergeCell ref="AM8:AN8"/>
    <mergeCell ref="AR8:AS8"/>
    <mergeCell ref="AW8:AX8"/>
    <mergeCell ref="BB8:BC8"/>
    <mergeCell ref="BG8:BH8"/>
    <mergeCell ref="BO73:BR73"/>
    <mergeCell ref="AK73:AN73"/>
    <mergeCell ref="AP73:AS73"/>
    <mergeCell ref="AU73:AX73"/>
    <mergeCell ref="AZ73:BC73"/>
    <mergeCell ref="BE73:BH73"/>
    <mergeCell ref="BJ73:BM73"/>
  </mergeCells>
  <pageMargins left="0.8" right="0" top="0.35" bottom="0" header="0.5" footer="0.5"/>
  <pageSetup paperSize="9" scale="70" orientation="portrait" r:id="rId1"/>
  <headerFooter alignWithMargins="0"/>
  <colBreaks count="5" manualBreakCount="5">
    <brk id="10" max="72" man="1"/>
    <brk id="20" max="72" man="1"/>
    <brk id="40" max="72" man="1"/>
    <brk id="50" max="72" man="1"/>
    <brk id="6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REG3</vt:lpstr>
      <vt:lpstr>'REG3'!Print_Area</vt:lpstr>
      <vt:lpstr>'REG3'!Print_Titles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2024-03-01T08:09:18Z</dcterms:created>
  <dcterms:modified xsi:type="dcterms:W3CDTF">2024-03-08T07:09:36Z</dcterms:modified>
</cp:coreProperties>
</file>